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E3B0B676-15D3-4E98-9231-AA4C029B4CD3}" xr6:coauthVersionLast="47" xr6:coauthVersionMax="47" xr10:uidLastSave="{00000000-0000-0000-0000-000000000000}"/>
  <bookViews>
    <workbookView xWindow="37000" yWindow="4170" windowWidth="32770" windowHeight="15380" xr2:uid="{653FF38A-A2B1-4151-90B2-FFB9E7A87E0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CC17" i="2"/>
  <c r="CF3" i="2"/>
  <c r="CG3" i="2"/>
  <c r="CH3" i="2" s="1"/>
  <c r="CE3" i="2"/>
  <c r="CE15" i="2" s="1"/>
  <c r="CD3" i="2"/>
  <c r="CD14" i="2" s="1"/>
  <c r="CG15" i="2"/>
  <c r="CF15" i="2"/>
  <c r="CD15" i="2"/>
  <c r="CG14" i="2"/>
  <c r="CF14" i="2"/>
  <c r="CG13" i="2"/>
  <c r="CF13" i="2"/>
  <c r="CF20" i="2"/>
  <c r="CE11" i="2"/>
  <c r="CF11" i="2" s="1"/>
  <c r="CG11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X11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DO11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EF11" i="2" s="1"/>
  <c r="EG11" i="2" s="1"/>
  <c r="EH11" i="2" s="1"/>
  <c r="EI11" i="2" s="1"/>
  <c r="EJ11" i="2" s="1"/>
  <c r="EK11" i="2" s="1"/>
  <c r="EL11" i="2" s="1"/>
  <c r="EM11" i="2" s="1"/>
  <c r="EN11" i="2" s="1"/>
  <c r="EO11" i="2" s="1"/>
  <c r="EP11" i="2" s="1"/>
  <c r="EQ11" i="2" s="1"/>
  <c r="ER11" i="2" s="1"/>
  <c r="ES11" i="2" s="1"/>
  <c r="ET11" i="2" s="1"/>
  <c r="EU11" i="2" s="1"/>
  <c r="EV11" i="2" s="1"/>
  <c r="EW11" i="2" s="1"/>
  <c r="EX11" i="2" s="1"/>
  <c r="EY11" i="2" s="1"/>
  <c r="EZ11" i="2" s="1"/>
  <c r="FA11" i="2" s="1"/>
  <c r="FB11" i="2" s="1"/>
  <c r="FC11" i="2" s="1"/>
  <c r="FD11" i="2" s="1"/>
  <c r="FE11" i="2" s="1"/>
  <c r="FF11" i="2" s="1"/>
  <c r="FG11" i="2" s="1"/>
  <c r="FH11" i="2" s="1"/>
  <c r="FI11" i="2" s="1"/>
  <c r="FJ11" i="2" s="1"/>
  <c r="FK11" i="2" s="1"/>
  <c r="FL11" i="2" s="1"/>
  <c r="FM11" i="2" s="1"/>
  <c r="FN11" i="2" s="1"/>
  <c r="FO11" i="2" s="1"/>
  <c r="FP11" i="2" s="1"/>
  <c r="FQ11" i="2" s="1"/>
  <c r="FR11" i="2" s="1"/>
  <c r="FS11" i="2" s="1"/>
  <c r="FT11" i="2" s="1"/>
  <c r="FU11" i="2" s="1"/>
  <c r="FV11" i="2" s="1"/>
  <c r="FW11" i="2" s="1"/>
  <c r="FX11" i="2" s="1"/>
  <c r="FY11" i="2" s="1"/>
  <c r="FZ11" i="2" s="1"/>
  <c r="GA11" i="2" s="1"/>
  <c r="GB11" i="2" s="1"/>
  <c r="GC11" i="2" s="1"/>
  <c r="GD11" i="2" s="1"/>
  <c r="GE11" i="2" s="1"/>
  <c r="CD11" i="2"/>
  <c r="L4" i="1"/>
  <c r="BX13" i="2"/>
  <c r="BW13" i="2"/>
  <c r="BV13" i="2"/>
  <c r="BU13" i="2"/>
  <c r="BT10" i="2"/>
  <c r="BT8" i="2"/>
  <c r="BT6" i="2"/>
  <c r="BT4" i="2"/>
  <c r="BT3" i="2"/>
  <c r="BU10" i="2"/>
  <c r="BU8" i="2"/>
  <c r="BU6" i="2"/>
  <c r="BU4" i="2"/>
  <c r="BU3" i="2"/>
  <c r="BU5" i="2" s="1"/>
  <c r="BV10" i="2"/>
  <c r="BV8" i="2"/>
  <c r="BV6" i="2"/>
  <c r="BV7" i="2" s="1"/>
  <c r="BV4" i="2"/>
  <c r="BV3" i="2"/>
  <c r="BW10" i="2"/>
  <c r="BW8" i="2"/>
  <c r="BW6" i="2"/>
  <c r="BW7" i="2" s="1"/>
  <c r="BW14" i="2"/>
  <c r="BV5" i="2"/>
  <c r="BV14" i="2" s="1"/>
  <c r="BT5" i="2"/>
  <c r="BT7" i="2" s="1"/>
  <c r="BW5" i="2"/>
  <c r="BW4" i="2"/>
  <c r="BW3" i="2"/>
  <c r="CC11" i="2"/>
  <c r="CB11" i="2"/>
  <c r="CA11" i="2"/>
  <c r="BZ11" i="2"/>
  <c r="BY11" i="2"/>
  <c r="BX11" i="2"/>
  <c r="CC10" i="2"/>
  <c r="CB10" i="2"/>
  <c r="CA10" i="2"/>
  <c r="BZ10" i="2"/>
  <c r="BY10" i="2"/>
  <c r="BX10" i="2"/>
  <c r="CC9" i="2"/>
  <c r="CB9" i="2"/>
  <c r="CA9" i="2"/>
  <c r="BZ9" i="2"/>
  <c r="BY9" i="2"/>
  <c r="BX9" i="2"/>
  <c r="CC8" i="2"/>
  <c r="CB8" i="2"/>
  <c r="CA8" i="2"/>
  <c r="BZ8" i="2"/>
  <c r="BY8" i="2"/>
  <c r="BX8" i="2"/>
  <c r="CC15" i="2"/>
  <c r="CB15" i="2"/>
  <c r="CA15" i="2"/>
  <c r="BZ15" i="2"/>
  <c r="BY15" i="2"/>
  <c r="CC14" i="2"/>
  <c r="CB14" i="2"/>
  <c r="CA14" i="2"/>
  <c r="BZ14" i="2"/>
  <c r="BY14" i="2"/>
  <c r="BX15" i="2"/>
  <c r="BX14" i="2"/>
  <c r="CA13" i="2"/>
  <c r="BZ13" i="2"/>
  <c r="BY13" i="2"/>
  <c r="CC13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P11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P9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W15" i="2" s="1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CC7" i="2"/>
  <c r="CB7" i="2"/>
  <c r="CA7" i="2"/>
  <c r="BZ7" i="2"/>
  <c r="BY7" i="2"/>
  <c r="BX7" i="2"/>
  <c r="CC6" i="2"/>
  <c r="CB6" i="2"/>
  <c r="CA6" i="2"/>
  <c r="BZ6" i="2"/>
  <c r="BY6" i="2"/>
  <c r="BX6" i="2"/>
  <c r="CC4" i="2"/>
  <c r="CB4" i="2"/>
  <c r="CA4" i="2"/>
  <c r="BZ4" i="2"/>
  <c r="BY4" i="2"/>
  <c r="BX4" i="2"/>
  <c r="BY3" i="2"/>
  <c r="BY5" i="2" s="1"/>
  <c r="BX3" i="2"/>
  <c r="BX5" i="2" s="1"/>
  <c r="BZ3" i="2"/>
  <c r="BZ5" i="2" s="1"/>
  <c r="CA3" i="2"/>
  <c r="CA5" i="2" s="1"/>
  <c r="CB3" i="2"/>
  <c r="CC3" i="2"/>
  <c r="BU2" i="2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P15" i="2"/>
  <c r="BP14" i="2"/>
  <c r="BO13" i="2"/>
  <c r="BN13" i="2"/>
  <c r="BM13" i="2"/>
  <c r="BL13" i="2"/>
  <c r="BK13" i="2"/>
  <c r="BJ13" i="2"/>
  <c r="BI13" i="2"/>
  <c r="BP13" i="2"/>
  <c r="L7" i="1" l="1"/>
  <c r="CH15" i="2"/>
  <c r="CH14" i="2"/>
  <c r="CH13" i="2"/>
  <c r="CI3" i="2"/>
  <c r="CE14" i="2"/>
  <c r="CD13" i="2"/>
  <c r="CE13" i="2"/>
  <c r="CF19" i="2"/>
  <c r="BT15" i="2"/>
  <c r="BT9" i="2"/>
  <c r="BT11" i="2" s="1"/>
  <c r="BT14" i="2"/>
  <c r="BU7" i="2"/>
  <c r="BU14" i="2"/>
  <c r="BV9" i="2"/>
  <c r="BV11" i="2" s="1"/>
  <c r="BV15" i="2"/>
  <c r="BW15" i="2"/>
  <c r="BW9" i="2"/>
  <c r="BW11" i="2" s="1"/>
  <c r="CB5" i="2"/>
  <c r="CC5" i="2"/>
  <c r="CB13" i="2"/>
  <c r="CJ3" i="2" l="1"/>
  <c r="CK3" i="2" s="1"/>
  <c r="CI15" i="2"/>
  <c r="CI13" i="2"/>
  <c r="CI14" i="2"/>
  <c r="BU15" i="2"/>
  <c r="BU9" i="2"/>
  <c r="BU11" i="2" s="1"/>
</calcChain>
</file>

<file path=xl/sharedStrings.xml><?xml version="1.0" encoding="utf-8"?>
<sst xmlns="http://schemas.openxmlformats.org/spreadsheetml/2006/main" count="160" uniqueCount="91">
  <si>
    <t>Price</t>
  </si>
  <si>
    <t>Shares</t>
  </si>
  <si>
    <t>MC</t>
  </si>
  <si>
    <t>Cash</t>
  </si>
  <si>
    <t>Debt</t>
  </si>
  <si>
    <t>EV</t>
  </si>
  <si>
    <t>Operating Profit Margin</t>
  </si>
  <si>
    <t>Gross Profit Margin</t>
  </si>
  <si>
    <t>Net Income</t>
  </si>
  <si>
    <t>Income Taxes</t>
  </si>
  <si>
    <t>Pretax Income</t>
  </si>
  <si>
    <t>Other Income</t>
  </si>
  <si>
    <t>Operating Income</t>
  </si>
  <si>
    <t/>
  </si>
  <si>
    <t>SG&amp;A Expense</t>
  </si>
  <si>
    <t>Gross Profit</t>
  </si>
  <si>
    <t>COGS</t>
  </si>
  <si>
    <t>Revenue</t>
  </si>
  <si>
    <t>Q3 2023</t>
  </si>
  <si>
    <t>Q2 2023</t>
  </si>
  <si>
    <t>Q1 2023</t>
  </si>
  <si>
    <t>Q4 2022</t>
  </si>
  <si>
    <t>Q3 2022</t>
  </si>
  <si>
    <t>Q2 2022</t>
  </si>
  <si>
    <t>Q1 2022</t>
  </si>
  <si>
    <t>Q4 2021</t>
  </si>
  <si>
    <t>Q3 2021</t>
  </si>
  <si>
    <t>Q2 2021</t>
  </si>
  <si>
    <t>Q1 2021</t>
  </si>
  <si>
    <t>Q4 2020</t>
  </si>
  <si>
    <t>Q3 2020</t>
  </si>
  <si>
    <t>Q2 2020</t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</si>
  <si>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</si>
  <si>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</si>
  <si>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</si>
  <si>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</si>
  <si>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</si>
  <si>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</si>
  <si>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</si>
  <si>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</si>
  <si>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</si>
  <si>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</si>
  <si>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</si>
  <si>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</si>
  <si>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</si>
  <si>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</si>
  <si>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</si>
  <si>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</si>
  <si>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</si>
  <si>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Q4 2015</t>
  </si>
  <si>
    <t>Q3 2015</t>
  </si>
  <si>
    <t>Q2 2015</t>
  </si>
  <si>
    <t>Q1 2015</t>
  </si>
  <si>
    <t>Q4 2014</t>
  </si>
  <si>
    <t>Q3 2014</t>
  </si>
  <si>
    <t>Q2 2014</t>
  </si>
  <si>
    <t>Q1 2014</t>
  </si>
  <si>
    <t>Q4 2013</t>
  </si>
  <si>
    <t>Q3 2013</t>
  </si>
  <si>
    <t>Q2 2013</t>
  </si>
  <si>
    <t>Q1 2013</t>
  </si>
  <si>
    <t>Q4 2012</t>
  </si>
  <si>
    <t>Q3 2012</t>
  </si>
  <si>
    <t>Q2 2012</t>
  </si>
  <si>
    <t>Q1 2012</t>
  </si>
  <si>
    <t>Q4 2011</t>
  </si>
  <si>
    <t>Q3 2011</t>
  </si>
  <si>
    <t>Q2 2011</t>
  </si>
  <si>
    <t>Q1 2011</t>
  </si>
  <si>
    <t>Q4 2010</t>
  </si>
  <si>
    <t>Q3 2010</t>
  </si>
  <si>
    <t>Q2 2010</t>
  </si>
  <si>
    <t>Q1 2010</t>
  </si>
  <si>
    <t>Q4 2009</t>
  </si>
  <si>
    <t>Q3 2009</t>
  </si>
  <si>
    <t>Q2 2009</t>
  </si>
  <si>
    <t>Q1 2009</t>
  </si>
  <si>
    <t>Q3 2008</t>
  </si>
  <si>
    <t>Q2 2008</t>
  </si>
  <si>
    <t>Main</t>
  </si>
  <si>
    <t>Q424</t>
  </si>
  <si>
    <t>Q324</t>
  </si>
  <si>
    <t>Q224</t>
  </si>
  <si>
    <t>Q124</t>
  </si>
  <si>
    <t>Q423</t>
  </si>
  <si>
    <t>Revenue y/y</t>
  </si>
  <si>
    <t>Maturity</t>
  </si>
  <si>
    <t>Discount</t>
  </si>
  <si>
    <t>NPV</t>
  </si>
  <si>
    <t>Share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</si>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</sst>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0" fontId="3" fillId="0" borderId="0" xfId="1" applyFont="1"/>
    <xf numFmtId="0" fontId="4" fillId="0" borderId="0" xfId="1" applyFont="1"/>
    <xf numFmtId="0" fontId="3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9" fontId="3" fillId="0" borderId="0" xfId="1" applyNumberFormat="1" applyFont="1"/>
    <xf numFmtId="3" fontId="3" fillId="0" borderId="0" xfId="1" applyNumberFormat="1" applyFont="1"/>
    <xf numFmtId="3" fontId="4" fillId="0" borderId="0" xfId="1" applyNumberFormat="1" applyFont="1"/>
    <xf numFmtId="3" fontId="4" fillId="0" borderId="0" xfId="1" applyNumberFormat="1" applyFont="1" applyAlignment="1">
      <alignment horizontal="right"/>
    </xf>
    <xf numFmtId="3" fontId="3" fillId="0" borderId="0" xfId="1" applyNumberFormat="1" applyFont="1" applyAlignment="1">
      <alignment horizontal="right"/>
    </xf>
    <xf numFmtId="164" fontId="3" fillId="0" borderId="0" xfId="1" applyNumberFormat="1" applyFont="1" applyAlignment="1">
      <alignment horizontal="right"/>
    </xf>
    <xf numFmtId="9" fontId="4" fillId="0" borderId="0" xfId="1" applyNumberFormat="1" applyFont="1" applyAlignment="1">
      <alignment horizontal="right"/>
    </xf>
    <xf numFmtId="0" fontId="1" fillId="0" borderId="0" xfId="1" applyFont="1"/>
    <xf numFmtId="10" fontId="1" fillId="0" borderId="0" xfId="1" applyNumberFormat="1" applyFont="1"/>
    <xf numFmtId="3" fontId="0" fillId="0" borderId="0" xfId="0" applyNumberFormat="1"/>
    <xf numFmtId="0" fontId="0" fillId="0" borderId="0" xfId="0" applyAlignment="1">
      <alignment horizontal="right"/>
    </xf>
    <xf numFmtId="9" fontId="1" fillId="0" borderId="0" xfId="1" applyNumberFormat="1" applyFont="1"/>
    <xf numFmtId="4" fontId="1" fillId="0" borderId="0" xfId="1" applyNumberFormat="1" applyFont="1"/>
    <xf numFmtId="3" fontId="1" fillId="0" borderId="0" xfId="1" applyNumberFormat="1" applyFont="1"/>
    <xf numFmtId="0" fontId="5" fillId="0" borderId="0" xfId="2"/>
  </cellXfs>
  <cellStyles count="3">
    <cellStyle name="Hyperlink" xfId="2" builtinId="8"/>
    <cellStyle name="Normal" xfId="0" builtinId="0"/>
    <cellStyle name="Normal 2" xfId="1" xr:uid="{F6035F98-7915-417D-ACB4-0B95C75F5B3C}"/>
  </cellStyles>
  <dxfs count="0"/>
  <tableStyles count="1" defaultTableStyle="TableStyleMedium2" defaultPivotStyle="PivotStyleLight16">
    <tableStyle name="Invisible" pivot="0" table="0" count="0" xr9:uid="{8F6C7065-C08C-45D2-8E55-D1DF6FED93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16329</xdr:colOff>
      <xdr:row>0</xdr:row>
      <xdr:rowOff>48986</xdr:rowOff>
    </xdr:from>
    <xdr:to>
      <xdr:col>68</xdr:col>
      <xdr:colOff>16329</xdr:colOff>
      <xdr:row>29</xdr:row>
      <xdr:rowOff>130629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50DD296-223C-3AC9-5A6D-C33C708AB9A0}"/>
            </a:ext>
          </a:extLst>
        </xdr:cNvPr>
        <xdr:cNvCxnSpPr/>
      </xdr:nvCxnSpPr>
      <xdr:spPr>
        <a:xfrm>
          <a:off x="41529000" y="48986"/>
          <a:ext cx="0" cy="5524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27215</xdr:colOff>
      <xdr:row>0</xdr:row>
      <xdr:rowOff>38100</xdr:rowOff>
    </xdr:from>
    <xdr:to>
      <xdr:col>81</xdr:col>
      <xdr:colOff>27215</xdr:colOff>
      <xdr:row>32</xdr:row>
      <xdr:rowOff>70757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BC63C02-FBBB-E30F-9F14-15E83F00E4D5}"/>
            </a:ext>
          </a:extLst>
        </xdr:cNvPr>
        <xdr:cNvCxnSpPr/>
      </xdr:nvCxnSpPr>
      <xdr:spPr>
        <a:xfrm>
          <a:off x="49464686" y="38100"/>
          <a:ext cx="0" cy="572044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757B-7F8D-4466-88CB-45013F9709DA}">
  <dimension ref="K2:M7"/>
  <sheetViews>
    <sheetView tabSelected="1" zoomScale="160" zoomScaleNormal="160" workbookViewId="0">
      <selection activeCell="K6" sqref="K6"/>
    </sheetView>
  </sheetViews>
  <sheetFormatPr defaultRowHeight="12.5" x14ac:dyDescent="0.25"/>
  <sheetData>
    <row r="2" spans="11:13" x14ac:dyDescent="0.25">
      <c r="K2" t="s">
        <v>0</v>
      </c>
      <c r="L2" s="1">
        <v>68.94</v>
      </c>
    </row>
    <row r="3" spans="11:13" x14ac:dyDescent="0.25">
      <c r="K3" t="s">
        <v>1</v>
      </c>
      <c r="L3" s="15">
        <v>4304.2667380000003</v>
      </c>
      <c r="M3" s="16" t="s">
        <v>90</v>
      </c>
    </row>
    <row r="4" spans="11:13" x14ac:dyDescent="0.25">
      <c r="K4" t="s">
        <v>2</v>
      </c>
      <c r="L4" s="15">
        <f>+L2*L3</f>
        <v>296736.14891772001</v>
      </c>
    </row>
    <row r="5" spans="11:13" x14ac:dyDescent="0.25">
      <c r="K5" t="s">
        <v>3</v>
      </c>
      <c r="L5" s="15">
        <f>8417+3579+1791+18369</f>
        <v>32156</v>
      </c>
      <c r="M5" s="16" t="s">
        <v>90</v>
      </c>
    </row>
    <row r="6" spans="11:13" x14ac:dyDescent="0.25">
      <c r="K6" t="s">
        <v>4</v>
      </c>
      <c r="L6" s="15">
        <f>5418+43530+163</f>
        <v>49111</v>
      </c>
      <c r="M6" s="16" t="s">
        <v>90</v>
      </c>
    </row>
    <row r="7" spans="11:13" x14ac:dyDescent="0.25">
      <c r="K7" t="s">
        <v>5</v>
      </c>
      <c r="L7" s="15">
        <f>+L4-L5+L6</f>
        <v>313691.14891772001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61E9C-EBF1-47F0-8616-A44ADEA820ED}">
  <dimension ref="A1:GE20"/>
  <sheetViews>
    <sheetView zoomScale="175" zoomScaleNormal="175" workbookViewId="0">
      <pane xSplit="2" ySplit="2" topLeftCell="BT3" activePane="bottomRight" state="frozen"/>
      <selection pane="topRight"/>
      <selection pane="bottomLeft"/>
      <selection pane="bottomRight"/>
    </sheetView>
  </sheetViews>
  <sheetFormatPr defaultColWidth="9.1796875" defaultRowHeight="12.5" x14ac:dyDescent="0.25"/>
  <cols>
    <col min="1" max="1" width="5" style="13" bestFit="1" customWidth="1"/>
    <col min="2" max="2" width="25" style="2" customWidth="1"/>
    <col min="3" max="68" width="9" style="4" customWidth="1"/>
    <col min="69" max="16384" width="9.1796875" style="13"/>
  </cols>
  <sheetData>
    <row r="1" spans="1:187" s="2" customFormat="1" x14ac:dyDescent="0.25">
      <c r="A1" s="20" t="s">
        <v>79</v>
      </c>
      <c r="B1" s="2" t="s">
        <v>13</v>
      </c>
      <c r="C1" s="4" t="s">
        <v>13</v>
      </c>
      <c r="D1" s="4" t="s">
        <v>13</v>
      </c>
      <c r="E1" s="4" t="s">
        <v>13</v>
      </c>
      <c r="F1" s="4" t="s">
        <v>13</v>
      </c>
      <c r="G1" s="4" t="s">
        <v>13</v>
      </c>
      <c r="H1" s="4" t="s">
        <v>13</v>
      </c>
      <c r="I1" s="4" t="s">
        <v>13</v>
      </c>
      <c r="J1" s="4" t="s">
        <v>13</v>
      </c>
      <c r="K1" s="4" t="s">
        <v>13</v>
      </c>
      <c r="L1" s="4" t="s">
        <v>13</v>
      </c>
      <c r="M1" s="4" t="s">
        <v>13</v>
      </c>
      <c r="N1" s="4" t="s">
        <v>13</v>
      </c>
      <c r="O1" s="4" t="s">
        <v>13</v>
      </c>
      <c r="P1" s="4" t="s">
        <v>13</v>
      </c>
      <c r="Q1" s="4" t="s">
        <v>13</v>
      </c>
      <c r="R1" s="4" t="s">
        <v>13</v>
      </c>
      <c r="S1" s="4" t="s">
        <v>13</v>
      </c>
      <c r="T1" s="4" t="s">
        <v>13</v>
      </c>
      <c r="U1" s="4" t="s">
        <v>13</v>
      </c>
      <c r="V1" s="4" t="s">
        <v>13</v>
      </c>
      <c r="W1" s="4" t="s">
        <v>13</v>
      </c>
      <c r="X1" s="4" t="s">
        <v>13</v>
      </c>
      <c r="Y1" s="4" t="s">
        <v>13</v>
      </c>
      <c r="Z1" s="4" t="s">
        <v>13</v>
      </c>
      <c r="AA1" s="4" t="s">
        <v>13</v>
      </c>
      <c r="AB1" s="4" t="s">
        <v>13</v>
      </c>
      <c r="AC1" s="4" t="s">
        <v>13</v>
      </c>
      <c r="AD1" s="4" t="s">
        <v>13</v>
      </c>
      <c r="AE1" s="4" t="s">
        <v>13</v>
      </c>
      <c r="AF1" s="4" t="s">
        <v>13</v>
      </c>
      <c r="AG1" s="4" t="s">
        <v>13</v>
      </c>
      <c r="AH1" s="4" t="s">
        <v>13</v>
      </c>
      <c r="AI1" s="4" t="s">
        <v>13</v>
      </c>
      <c r="AJ1" s="4" t="s">
        <v>13</v>
      </c>
      <c r="AK1" s="4" t="s">
        <v>13</v>
      </c>
      <c r="AL1" s="4" t="s">
        <v>13</v>
      </c>
      <c r="AM1" s="4" t="s">
        <v>13</v>
      </c>
      <c r="AN1" s="4" t="s">
        <v>13</v>
      </c>
      <c r="AO1" s="4" t="s">
        <v>13</v>
      </c>
      <c r="AP1" s="4" t="s">
        <v>13</v>
      </c>
      <c r="AQ1" s="4" t="s">
        <v>13</v>
      </c>
      <c r="AR1" s="4" t="s">
        <v>13</v>
      </c>
      <c r="AS1" s="4" t="s">
        <v>13</v>
      </c>
      <c r="AT1" s="4" t="s">
        <v>13</v>
      </c>
      <c r="AU1" s="4" t="s">
        <v>13</v>
      </c>
      <c r="AV1" s="4" t="s">
        <v>13</v>
      </c>
      <c r="AW1" s="4" t="s">
        <v>13</v>
      </c>
      <c r="AX1" s="4" t="s">
        <v>13</v>
      </c>
      <c r="AY1" s="4" t="s">
        <v>13</v>
      </c>
      <c r="AZ1" s="4" t="s">
        <v>13</v>
      </c>
      <c r="BA1" s="4" t="s">
        <v>13</v>
      </c>
      <c r="BB1" s="4" t="s">
        <v>13</v>
      </c>
      <c r="BC1" s="4" t="s">
        <v>13</v>
      </c>
      <c r="BD1" s="4" t="s">
        <v>13</v>
      </c>
      <c r="BE1" s="4" t="s">
        <v>13</v>
      </c>
      <c r="BF1" s="4" t="s">
        <v>13</v>
      </c>
      <c r="BG1" s="4" t="s">
        <v>13</v>
      </c>
      <c r="BH1" s="4" t="s">
        <v>13</v>
      </c>
      <c r="BI1" s="4" t="s">
        <v>13</v>
      </c>
      <c r="BJ1" s="4" t="s">
        <v>13</v>
      </c>
      <c r="BK1" s="4" t="s">
        <v>13</v>
      </c>
      <c r="BL1" s="4" t="s">
        <v>13</v>
      </c>
      <c r="BM1" s="4" t="s">
        <v>13</v>
      </c>
      <c r="BN1" s="4" t="s">
        <v>13</v>
      </c>
      <c r="BO1" s="4" t="s">
        <v>13</v>
      </c>
      <c r="BP1" s="4" t="s">
        <v>13</v>
      </c>
    </row>
    <row r="2" spans="1:187" s="2" customFormat="1" x14ac:dyDescent="0.25">
      <c r="B2" s="2" t="s">
        <v>13</v>
      </c>
      <c r="C2" s="4" t="s">
        <v>78</v>
      </c>
      <c r="D2" s="4" t="s">
        <v>77</v>
      </c>
      <c r="E2" s="4" t="s">
        <v>76</v>
      </c>
      <c r="F2" s="4" t="s">
        <v>75</v>
      </c>
      <c r="G2" s="4" t="s">
        <v>74</v>
      </c>
      <c r="H2" s="4" t="s">
        <v>73</v>
      </c>
      <c r="I2" s="4" t="s">
        <v>72</v>
      </c>
      <c r="J2" s="4" t="s">
        <v>71</v>
      </c>
      <c r="K2" s="4" t="s">
        <v>70</v>
      </c>
      <c r="L2" s="4" t="s">
        <v>69</v>
      </c>
      <c r="M2" s="4" t="s">
        <v>68</v>
      </c>
      <c r="N2" s="4" t="s">
        <v>67</v>
      </c>
      <c r="O2" s="4" t="s">
        <v>66</v>
      </c>
      <c r="P2" s="4" t="s">
        <v>65</v>
      </c>
      <c r="Q2" s="4" t="s">
        <v>64</v>
      </c>
      <c r="R2" s="4" t="s">
        <v>63</v>
      </c>
      <c r="S2" s="4" t="s">
        <v>62</v>
      </c>
      <c r="T2" s="4" t="s">
        <v>61</v>
      </c>
      <c r="U2" s="4" t="s">
        <v>60</v>
      </c>
      <c r="V2" s="4" t="s">
        <v>59</v>
      </c>
      <c r="W2" s="4" t="s">
        <v>58</v>
      </c>
      <c r="X2" s="4" t="s">
        <v>57</v>
      </c>
      <c r="Y2" s="4" t="s">
        <v>56</v>
      </c>
      <c r="Z2" s="4" t="s">
        <v>55</v>
      </c>
      <c r="AA2" s="4" t="s">
        <v>54</v>
      </c>
      <c r="AB2" s="4" t="s">
        <v>53</v>
      </c>
      <c r="AC2" s="4" t="s">
        <v>52</v>
      </c>
      <c r="AD2" s="4" t="s">
        <v>51</v>
      </c>
      <c r="AE2" s="4" t="s">
        <v>50</v>
      </c>
      <c r="AF2" s="4" t="s">
        <v>49</v>
      </c>
      <c r="AG2" s="4" t="s">
        <v>48</v>
      </c>
      <c r="AH2" s="4" t="s">
        <v>47</v>
      </c>
      <c r="AI2" s="4" t="s">
        <v>46</v>
      </c>
      <c r="AJ2" s="4" t="s">
        <v>45</v>
      </c>
      <c r="AK2" s="4" t="s">
        <v>44</v>
      </c>
      <c r="AL2" s="4" t="s">
        <v>43</v>
      </c>
      <c r="AM2" s="4" t="s">
        <v>42</v>
      </c>
      <c r="AN2" s="4" t="s">
        <v>41</v>
      </c>
      <c r="AO2" s="4" t="s">
        <v>40</v>
      </c>
      <c r="AP2" s="4" t="s">
        <v>39</v>
      </c>
      <c r="AQ2" s="4" t="s">
        <v>38</v>
      </c>
      <c r="AR2" s="4" t="s">
        <v>37</v>
      </c>
      <c r="AS2" s="4" t="s">
        <v>36</v>
      </c>
      <c r="AT2" s="4" t="s">
        <v>35</v>
      </c>
      <c r="AU2" s="4" t="s">
        <v>34</v>
      </c>
      <c r="AV2" s="4" t="s">
        <v>33</v>
      </c>
      <c r="AW2" s="4" t="s">
        <v>32</v>
      </c>
      <c r="AX2" s="4" t="s">
        <v>31</v>
      </c>
      <c r="AY2" s="4" t="s">
        <v>30</v>
      </c>
      <c r="AZ2" s="4" t="s">
        <v>29</v>
      </c>
      <c r="BA2" s="4" t="s">
        <v>28</v>
      </c>
      <c r="BB2" s="4" t="s">
        <v>27</v>
      </c>
      <c r="BC2" s="4" t="s">
        <v>26</v>
      </c>
      <c r="BD2" s="4" t="s">
        <v>25</v>
      </c>
      <c r="BE2" s="4" t="s">
        <v>24</v>
      </c>
      <c r="BF2" s="4" t="s">
        <v>23</v>
      </c>
      <c r="BG2" s="4" t="s">
        <v>22</v>
      </c>
      <c r="BH2" s="4" t="s">
        <v>21</v>
      </c>
      <c r="BI2" s="4" t="s">
        <v>20</v>
      </c>
      <c r="BJ2" s="4" t="s">
        <v>19</v>
      </c>
      <c r="BK2" s="4" t="s">
        <v>18</v>
      </c>
      <c r="BL2" s="4" t="s">
        <v>84</v>
      </c>
      <c r="BM2" s="4" t="s">
        <v>83</v>
      </c>
      <c r="BN2" s="4" t="s">
        <v>82</v>
      </c>
      <c r="BO2" s="4" t="s">
        <v>81</v>
      </c>
      <c r="BP2" s="4" t="s">
        <v>80</v>
      </c>
      <c r="BT2" s="2">
        <v>2015</v>
      </c>
      <c r="BU2" s="2">
        <f>+BT2+1</f>
        <v>2016</v>
      </c>
      <c r="BV2" s="2">
        <f t="shared" ref="BV2:CN2" si="0">+BU2+1</f>
        <v>2017</v>
      </c>
      <c r="BW2" s="2">
        <f t="shared" si="0"/>
        <v>2018</v>
      </c>
      <c r="BX2" s="2">
        <f t="shared" si="0"/>
        <v>2019</v>
      </c>
      <c r="BY2" s="2">
        <f t="shared" si="0"/>
        <v>2020</v>
      </c>
      <c r="BZ2" s="2">
        <f t="shared" si="0"/>
        <v>2021</v>
      </c>
      <c r="CA2" s="2">
        <f t="shared" si="0"/>
        <v>2022</v>
      </c>
      <c r="CB2" s="2">
        <f t="shared" si="0"/>
        <v>2023</v>
      </c>
      <c r="CC2" s="2">
        <f t="shared" si="0"/>
        <v>2024</v>
      </c>
      <c r="CD2" s="2">
        <f t="shared" si="0"/>
        <v>2025</v>
      </c>
      <c r="CE2" s="2">
        <f t="shared" si="0"/>
        <v>2026</v>
      </c>
      <c r="CF2" s="2">
        <f t="shared" si="0"/>
        <v>2027</v>
      </c>
      <c r="CG2" s="2">
        <f t="shared" si="0"/>
        <v>2028</v>
      </c>
      <c r="CH2" s="2">
        <f t="shared" si="0"/>
        <v>2029</v>
      </c>
      <c r="CI2" s="2">
        <f t="shared" si="0"/>
        <v>2030</v>
      </c>
      <c r="CJ2" s="2">
        <f t="shared" si="0"/>
        <v>2031</v>
      </c>
      <c r="CK2" s="2">
        <f t="shared" si="0"/>
        <v>2032</v>
      </c>
      <c r="CL2" s="2">
        <f t="shared" si="0"/>
        <v>2033</v>
      </c>
      <c r="CM2" s="2">
        <f t="shared" si="0"/>
        <v>2034</v>
      </c>
      <c r="CN2" s="2">
        <f t="shared" si="0"/>
        <v>2035</v>
      </c>
    </row>
    <row r="3" spans="1:187" s="8" customFormat="1" ht="13" x14ac:dyDescent="0.3">
      <c r="B3" s="8" t="s">
        <v>17</v>
      </c>
      <c r="C3" s="9">
        <v>9046</v>
      </c>
      <c r="D3" s="9">
        <v>8393</v>
      </c>
      <c r="E3" s="9">
        <v>7169</v>
      </c>
      <c r="F3" s="9">
        <v>8267</v>
      </c>
      <c r="G3" s="9">
        <v>8044</v>
      </c>
      <c r="H3" s="9">
        <v>7510</v>
      </c>
      <c r="I3" s="9">
        <v>7525</v>
      </c>
      <c r="J3" s="9">
        <v>8674</v>
      </c>
      <c r="K3" s="9">
        <v>8426</v>
      </c>
      <c r="L3" s="9">
        <v>10494</v>
      </c>
      <c r="M3" s="9">
        <v>10517</v>
      </c>
      <c r="N3" s="9">
        <v>12737</v>
      </c>
      <c r="O3" s="9">
        <v>12248</v>
      </c>
      <c r="P3" s="9">
        <v>11040</v>
      </c>
      <c r="Q3" s="9">
        <v>11137</v>
      </c>
      <c r="R3" s="9">
        <v>13085</v>
      </c>
      <c r="S3" s="9">
        <v>12340</v>
      </c>
      <c r="T3" s="9">
        <v>11455</v>
      </c>
      <c r="U3" s="9">
        <v>11035</v>
      </c>
      <c r="V3" s="9">
        <v>12749</v>
      </c>
      <c r="W3" s="9">
        <v>12030</v>
      </c>
      <c r="X3" s="9">
        <v>11040</v>
      </c>
      <c r="Y3" s="9">
        <v>10576</v>
      </c>
      <c r="Z3" s="9">
        <v>12574</v>
      </c>
      <c r="AA3" s="9">
        <v>11976</v>
      </c>
      <c r="AB3" s="9">
        <v>10872</v>
      </c>
      <c r="AC3" s="9">
        <v>10711</v>
      </c>
      <c r="AD3" s="9">
        <v>12156</v>
      </c>
      <c r="AE3" s="9">
        <v>11427</v>
      </c>
      <c r="AF3" s="9">
        <v>10000</v>
      </c>
      <c r="AG3" s="9">
        <v>10282</v>
      </c>
      <c r="AH3" s="9">
        <v>11539</v>
      </c>
      <c r="AI3" s="9">
        <v>10633</v>
      </c>
      <c r="AJ3" s="9">
        <v>9409</v>
      </c>
      <c r="AK3" s="9">
        <v>9118</v>
      </c>
      <c r="AL3" s="9">
        <v>9702</v>
      </c>
      <c r="AM3" s="9">
        <v>9078</v>
      </c>
      <c r="AN3" s="9">
        <v>8314</v>
      </c>
      <c r="AO3" s="9">
        <v>7626</v>
      </c>
      <c r="AP3" s="9">
        <v>9421</v>
      </c>
      <c r="AQ3" s="9">
        <v>8775</v>
      </c>
      <c r="AR3" s="9">
        <v>8478</v>
      </c>
      <c r="AS3" s="9">
        <v>8694</v>
      </c>
      <c r="AT3" s="9">
        <v>9997</v>
      </c>
      <c r="AU3" s="9">
        <v>9507</v>
      </c>
      <c r="AV3" s="9">
        <v>9068</v>
      </c>
      <c r="AW3" s="9">
        <v>8601</v>
      </c>
      <c r="AX3" s="9">
        <v>7150</v>
      </c>
      <c r="AY3" s="9">
        <v>8652</v>
      </c>
      <c r="AZ3" s="9">
        <v>8611</v>
      </c>
      <c r="BA3" s="9">
        <v>9020</v>
      </c>
      <c r="BB3" s="9">
        <v>10129</v>
      </c>
      <c r="BC3" s="9">
        <v>10042</v>
      </c>
      <c r="BD3" s="9">
        <v>9464</v>
      </c>
      <c r="BE3" s="9">
        <v>10491</v>
      </c>
      <c r="BF3" s="9">
        <v>11325</v>
      </c>
      <c r="BG3" s="9">
        <v>11063</v>
      </c>
      <c r="BH3" s="9">
        <v>10125</v>
      </c>
      <c r="BI3" s="9">
        <v>10980</v>
      </c>
      <c r="BJ3" s="9">
        <v>11972</v>
      </c>
      <c r="BK3" s="9">
        <v>11953</v>
      </c>
      <c r="BL3" s="9">
        <v>10849</v>
      </c>
      <c r="BM3" s="9">
        <v>11300</v>
      </c>
      <c r="BN3" s="9">
        <v>12363</v>
      </c>
      <c r="BO3" s="9">
        <v>11854</v>
      </c>
      <c r="BP3" s="9">
        <v>11544</v>
      </c>
      <c r="BT3" s="8">
        <f>SUM(AC3:AF3)</f>
        <v>44294</v>
      </c>
      <c r="BU3" s="8">
        <f>SUM(AG3:AJ3)</f>
        <v>41863</v>
      </c>
      <c r="BV3" s="8">
        <f>SUM(AK3:AN3)</f>
        <v>36212</v>
      </c>
      <c r="BW3" s="8">
        <f>SUM(AO3:AR3)</f>
        <v>34300</v>
      </c>
      <c r="BX3" s="8">
        <f>SUM(AS3:AV3)</f>
        <v>37266</v>
      </c>
      <c r="BY3" s="8">
        <f>SUM(AW3:AZ3)</f>
        <v>33014</v>
      </c>
      <c r="BZ3" s="8">
        <f>SUM(BA3:BD3)</f>
        <v>38655</v>
      </c>
      <c r="CA3" s="8">
        <f>SUM(BE3:BH3)</f>
        <v>43004</v>
      </c>
      <c r="CB3" s="8">
        <f>SUM(BI3:BL3)</f>
        <v>45754</v>
      </c>
      <c r="CC3" s="8">
        <f>SUM(BM3:BP3)</f>
        <v>47061</v>
      </c>
      <c r="CD3" s="8">
        <f>+CC3*1.02</f>
        <v>48002.22</v>
      </c>
      <c r="CE3" s="8">
        <f>+CD3*1.02</f>
        <v>48962.2644</v>
      </c>
      <c r="CF3" s="8">
        <f t="shared" ref="CF3:CK3" si="1">+CE3*1.02</f>
        <v>49941.509687999998</v>
      </c>
      <c r="CG3" s="8">
        <f t="shared" si="1"/>
        <v>50940.339881760003</v>
      </c>
      <c r="CH3" s="8">
        <f t="shared" si="1"/>
        <v>51959.146679395206</v>
      </c>
      <c r="CI3" s="8">
        <f t="shared" si="1"/>
        <v>52998.329612983114</v>
      </c>
      <c r="CJ3" s="8">
        <f t="shared" si="1"/>
        <v>54058.296205242776</v>
      </c>
      <c r="CK3" s="8">
        <f t="shared" si="1"/>
        <v>55139.46212934763</v>
      </c>
    </row>
    <row r="4" spans="1:187" s="7" customFormat="1" x14ac:dyDescent="0.25">
      <c r="B4" s="7" t="s">
        <v>16</v>
      </c>
      <c r="C4" s="10">
        <v>3162</v>
      </c>
      <c r="D4" s="10">
        <v>3020</v>
      </c>
      <c r="E4" s="10">
        <v>2590</v>
      </c>
      <c r="F4" s="10">
        <v>2913</v>
      </c>
      <c r="G4" s="10">
        <v>2934</v>
      </c>
      <c r="H4" s="10">
        <v>2651</v>
      </c>
      <c r="I4" s="10">
        <v>2541</v>
      </c>
      <c r="J4" s="10">
        <v>2955</v>
      </c>
      <c r="K4" s="10">
        <v>2918</v>
      </c>
      <c r="L4" s="10">
        <v>4279</v>
      </c>
      <c r="M4" s="10">
        <v>3948</v>
      </c>
      <c r="N4" s="10">
        <v>4989</v>
      </c>
      <c r="O4" s="10">
        <v>4875</v>
      </c>
      <c r="P4" s="10">
        <v>4403</v>
      </c>
      <c r="Q4" s="10">
        <v>4348</v>
      </c>
      <c r="R4" s="10">
        <v>5224</v>
      </c>
      <c r="S4" s="10">
        <v>4853</v>
      </c>
      <c r="T4" s="10">
        <v>4628</v>
      </c>
      <c r="U4" s="10">
        <v>4324</v>
      </c>
      <c r="V4" s="10">
        <v>4989</v>
      </c>
      <c r="W4" s="10">
        <v>4793</v>
      </c>
      <c r="X4" s="10">
        <v>4315</v>
      </c>
      <c r="Y4" s="10">
        <v>4083</v>
      </c>
      <c r="Z4" s="10">
        <v>4819</v>
      </c>
      <c r="AA4" s="10">
        <v>4630</v>
      </c>
      <c r="AB4" s="10">
        <v>4357</v>
      </c>
      <c r="AC4" s="10">
        <v>4103</v>
      </c>
      <c r="AD4" s="10">
        <v>4748</v>
      </c>
      <c r="AE4" s="10">
        <v>4577</v>
      </c>
      <c r="AF4" s="10">
        <v>4054</v>
      </c>
      <c r="AG4" s="10">
        <v>4069</v>
      </c>
      <c r="AH4" s="10">
        <v>4471</v>
      </c>
      <c r="AI4" s="10">
        <v>4131</v>
      </c>
      <c r="AJ4" s="10">
        <v>3794</v>
      </c>
      <c r="AK4" s="10">
        <v>3513</v>
      </c>
      <c r="AL4" s="10">
        <v>3659</v>
      </c>
      <c r="AM4" s="10">
        <v>3394</v>
      </c>
      <c r="AN4" s="10">
        <v>3155</v>
      </c>
      <c r="AO4" s="10">
        <v>2738</v>
      </c>
      <c r="AP4" s="10">
        <v>3543</v>
      </c>
      <c r="AQ4" s="10">
        <v>3346</v>
      </c>
      <c r="AR4" s="10">
        <v>3440</v>
      </c>
      <c r="AS4" s="10">
        <v>3365</v>
      </c>
      <c r="AT4" s="10">
        <v>3921</v>
      </c>
      <c r="AU4" s="10">
        <v>3767</v>
      </c>
      <c r="AV4" s="10">
        <v>3566</v>
      </c>
      <c r="AW4" s="10">
        <v>3371</v>
      </c>
      <c r="AX4" s="10">
        <v>3013</v>
      </c>
      <c r="AY4" s="10">
        <v>3471</v>
      </c>
      <c r="AZ4" s="10">
        <v>3578</v>
      </c>
      <c r="BA4" s="10">
        <v>3505</v>
      </c>
      <c r="BB4" s="10">
        <v>3787</v>
      </c>
      <c r="BC4" s="10">
        <v>3977</v>
      </c>
      <c r="BD4" s="10">
        <v>4088</v>
      </c>
      <c r="BE4" s="10">
        <v>4091</v>
      </c>
      <c r="BF4" s="10">
        <v>4830</v>
      </c>
      <c r="BG4" s="10">
        <v>4566</v>
      </c>
      <c r="BH4" s="10">
        <v>4513</v>
      </c>
      <c r="BI4" s="10">
        <v>4317</v>
      </c>
      <c r="BJ4" s="10">
        <v>4912</v>
      </c>
      <c r="BK4" s="10">
        <v>4657</v>
      </c>
      <c r="BL4" s="10">
        <v>4634</v>
      </c>
      <c r="BM4" s="10">
        <v>4235</v>
      </c>
      <c r="BN4" s="10">
        <v>4812</v>
      </c>
      <c r="BO4" s="10">
        <v>4664</v>
      </c>
      <c r="BP4" s="10">
        <v>4613</v>
      </c>
      <c r="BT4" s="7">
        <f>SUM(AC4:AF4)</f>
        <v>17482</v>
      </c>
      <c r="BU4" s="7">
        <f>SUM(AG4:AJ4)</f>
        <v>16465</v>
      </c>
      <c r="BV4" s="7">
        <f>SUM(AK4:AN4)</f>
        <v>13721</v>
      </c>
      <c r="BW4" s="7">
        <f>SUM(AO4:AR4)</f>
        <v>13067</v>
      </c>
      <c r="BX4" s="7">
        <f>SUM(AS4:AV4)</f>
        <v>14619</v>
      </c>
      <c r="BY4" s="7">
        <f>SUM(AW4:AZ4)</f>
        <v>13433</v>
      </c>
      <c r="BZ4" s="7">
        <f>SUM(BA4:BD4)</f>
        <v>15357</v>
      </c>
      <c r="CA4" s="7">
        <f>SUM(BE4:BH4)</f>
        <v>18000</v>
      </c>
      <c r="CB4" s="7">
        <f>SUM(BI4:BL4)</f>
        <v>18520</v>
      </c>
      <c r="CC4" s="7">
        <f>SUM(BM4:BP4)</f>
        <v>18324</v>
      </c>
    </row>
    <row r="5" spans="1:187" s="7" customFormat="1" x14ac:dyDescent="0.25">
      <c r="B5" s="7" t="s">
        <v>15</v>
      </c>
      <c r="C5" s="10">
        <v>5884</v>
      </c>
      <c r="D5" s="10">
        <v>5373</v>
      </c>
      <c r="E5" s="10">
        <v>4579</v>
      </c>
      <c r="F5" s="10">
        <v>5354</v>
      </c>
      <c r="G5" s="10">
        <v>5110</v>
      </c>
      <c r="H5" s="10">
        <v>4859</v>
      </c>
      <c r="I5" s="10">
        <v>4984</v>
      </c>
      <c r="J5" s="10">
        <v>5719</v>
      </c>
      <c r="K5" s="10">
        <v>5508</v>
      </c>
      <c r="L5" s="10">
        <v>6215</v>
      </c>
      <c r="M5" s="10">
        <v>6569</v>
      </c>
      <c r="N5" s="10">
        <v>7748</v>
      </c>
      <c r="O5" s="10">
        <v>7373</v>
      </c>
      <c r="P5" s="10">
        <v>6637</v>
      </c>
      <c r="Q5" s="10">
        <v>6789</v>
      </c>
      <c r="R5" s="10">
        <v>7861</v>
      </c>
      <c r="S5" s="10">
        <v>7487</v>
      </c>
      <c r="T5" s="10">
        <v>6827</v>
      </c>
      <c r="U5" s="10">
        <v>6711</v>
      </c>
      <c r="V5" s="10">
        <v>7760</v>
      </c>
      <c r="W5" s="10">
        <v>7237</v>
      </c>
      <c r="X5" s="10">
        <v>6725</v>
      </c>
      <c r="Y5" s="10">
        <v>6493</v>
      </c>
      <c r="Z5" s="10">
        <v>7755</v>
      </c>
      <c r="AA5" s="10">
        <v>7346</v>
      </c>
      <c r="AB5" s="10">
        <v>6515</v>
      </c>
      <c r="AC5" s="10">
        <v>6608</v>
      </c>
      <c r="AD5" s="10">
        <v>7408</v>
      </c>
      <c r="AE5" s="10">
        <v>6850</v>
      </c>
      <c r="AF5" s="10">
        <v>5946</v>
      </c>
      <c r="AG5" s="10">
        <v>6213</v>
      </c>
      <c r="AH5" s="10">
        <v>7068</v>
      </c>
      <c r="AI5" s="10">
        <v>6502</v>
      </c>
      <c r="AJ5" s="10">
        <v>5615</v>
      </c>
      <c r="AK5" s="10">
        <v>5605</v>
      </c>
      <c r="AL5" s="10">
        <v>6043</v>
      </c>
      <c r="AM5" s="10">
        <v>5684</v>
      </c>
      <c r="AN5" s="10">
        <v>5159</v>
      </c>
      <c r="AO5" s="10">
        <v>4888</v>
      </c>
      <c r="AP5" s="10">
        <v>5878</v>
      </c>
      <c r="AQ5" s="10">
        <v>5429</v>
      </c>
      <c r="AR5" s="10">
        <v>5038</v>
      </c>
      <c r="AS5" s="10">
        <v>5329</v>
      </c>
      <c r="AT5" s="10">
        <v>6076</v>
      </c>
      <c r="AU5" s="10">
        <v>5740</v>
      </c>
      <c r="AV5" s="10">
        <v>5502</v>
      </c>
      <c r="AW5" s="10">
        <v>5230</v>
      </c>
      <c r="AX5" s="10">
        <v>4137</v>
      </c>
      <c r="AY5" s="10">
        <v>5181</v>
      </c>
      <c r="AZ5" s="10">
        <v>5033</v>
      </c>
      <c r="BA5" s="10">
        <v>5515</v>
      </c>
      <c r="BB5" s="10">
        <v>6342</v>
      </c>
      <c r="BC5" s="10">
        <v>6065</v>
      </c>
      <c r="BD5" s="10">
        <v>5376</v>
      </c>
      <c r="BE5" s="10">
        <v>6400</v>
      </c>
      <c r="BF5" s="10">
        <v>6495</v>
      </c>
      <c r="BG5" s="10">
        <v>6497</v>
      </c>
      <c r="BH5" s="10">
        <v>5612</v>
      </c>
      <c r="BI5" s="10">
        <v>6663</v>
      </c>
      <c r="BJ5" s="10">
        <v>7060</v>
      </c>
      <c r="BK5" s="10">
        <v>7296</v>
      </c>
      <c r="BL5" s="10">
        <v>6215</v>
      </c>
      <c r="BM5" s="10">
        <v>7065</v>
      </c>
      <c r="BN5" s="10">
        <v>7551</v>
      </c>
      <c r="BO5" s="10">
        <v>7190</v>
      </c>
      <c r="BP5" s="10">
        <v>6931</v>
      </c>
      <c r="BT5" s="7">
        <f t="shared" ref="BT5:BV5" si="2">+BT3-BT4</f>
        <v>26812</v>
      </c>
      <c r="BU5" s="7">
        <f t="shared" si="2"/>
        <v>25398</v>
      </c>
      <c r="BV5" s="7">
        <f t="shared" si="2"/>
        <v>22491</v>
      </c>
      <c r="BW5" s="7">
        <f t="shared" ref="BW5:CC5" si="3">+BW3-BW4</f>
        <v>21233</v>
      </c>
      <c r="BX5" s="7">
        <f t="shared" si="3"/>
        <v>22647</v>
      </c>
      <c r="BY5" s="7">
        <f t="shared" si="3"/>
        <v>19581</v>
      </c>
      <c r="BZ5" s="7">
        <f t="shared" si="3"/>
        <v>23298</v>
      </c>
      <c r="CA5" s="7">
        <f t="shared" si="3"/>
        <v>25004</v>
      </c>
      <c r="CB5" s="7">
        <f t="shared" si="3"/>
        <v>27234</v>
      </c>
      <c r="CC5" s="7">
        <f t="shared" si="3"/>
        <v>28737</v>
      </c>
    </row>
    <row r="6" spans="1:187" s="7" customFormat="1" x14ac:dyDescent="0.25">
      <c r="B6" s="7" t="s">
        <v>14</v>
      </c>
      <c r="C6" s="10">
        <v>3205</v>
      </c>
      <c r="D6" s="10">
        <v>3139</v>
      </c>
      <c r="E6" s="10">
        <v>2624</v>
      </c>
      <c r="F6" s="10">
        <v>2844</v>
      </c>
      <c r="G6" s="10">
        <v>2912</v>
      </c>
      <c r="H6" s="10">
        <v>2978</v>
      </c>
      <c r="I6" s="10">
        <v>2705</v>
      </c>
      <c r="J6" s="10">
        <v>2878</v>
      </c>
      <c r="K6" s="10">
        <v>3064</v>
      </c>
      <c r="L6" s="10">
        <v>4547</v>
      </c>
      <c r="M6" s="10">
        <v>4076</v>
      </c>
      <c r="N6" s="10">
        <v>4417</v>
      </c>
      <c r="O6" s="10">
        <v>4523</v>
      </c>
      <c r="P6" s="10">
        <v>4406</v>
      </c>
      <c r="Q6" s="10">
        <v>4181</v>
      </c>
      <c r="R6" s="10">
        <v>4497</v>
      </c>
      <c r="S6" s="10">
        <v>4630</v>
      </c>
      <c r="T6" s="10">
        <v>4430</v>
      </c>
      <c r="U6" s="10">
        <v>4182</v>
      </c>
      <c r="V6" s="10">
        <v>4385</v>
      </c>
      <c r="W6" s="10">
        <v>4424</v>
      </c>
      <c r="X6" s="10">
        <v>4319</v>
      </c>
      <c r="Y6" s="10">
        <v>3989</v>
      </c>
      <c r="Z6" s="10">
        <v>4384</v>
      </c>
      <c r="AA6" s="10">
        <v>4507</v>
      </c>
      <c r="AB6" s="10">
        <v>4338</v>
      </c>
      <c r="AC6" s="10">
        <v>4079</v>
      </c>
      <c r="AD6" s="10">
        <v>4204</v>
      </c>
      <c r="AE6" s="10">
        <v>4207</v>
      </c>
      <c r="AF6" s="10">
        <v>3937</v>
      </c>
      <c r="AG6" s="10">
        <v>3761</v>
      </c>
      <c r="AH6" s="10">
        <v>3912</v>
      </c>
      <c r="AI6" s="10">
        <v>4009</v>
      </c>
      <c r="AJ6" s="10">
        <v>5059</v>
      </c>
      <c r="AK6" s="10">
        <v>3352</v>
      </c>
      <c r="AL6" s="10">
        <v>3180</v>
      </c>
      <c r="AM6" s="10">
        <v>3439</v>
      </c>
      <c r="AN6" s="10">
        <v>4765</v>
      </c>
      <c r="AO6" s="10">
        <v>3077</v>
      </c>
      <c r="AP6" s="10">
        <v>3112</v>
      </c>
      <c r="AQ6" s="10">
        <v>2815</v>
      </c>
      <c r="AR6" s="10">
        <v>3077</v>
      </c>
      <c r="AS6" s="10">
        <v>2894</v>
      </c>
      <c r="AT6" s="10">
        <v>3088</v>
      </c>
      <c r="AU6" s="10">
        <v>3241</v>
      </c>
      <c r="AV6" s="10">
        <v>3338</v>
      </c>
      <c r="AW6" s="10">
        <v>2850</v>
      </c>
      <c r="AX6" s="10">
        <v>2156</v>
      </c>
      <c r="AY6" s="10">
        <v>2883</v>
      </c>
      <c r="AZ6" s="10">
        <v>2695</v>
      </c>
      <c r="BA6" s="10">
        <v>2793</v>
      </c>
      <c r="BB6" s="10">
        <v>3326</v>
      </c>
      <c r="BC6" s="10">
        <v>3167</v>
      </c>
      <c r="BD6" s="10">
        <v>3704</v>
      </c>
      <c r="BE6" s="10">
        <v>2995</v>
      </c>
      <c r="BF6" s="10">
        <v>4154</v>
      </c>
      <c r="BG6" s="10">
        <v>3409</v>
      </c>
      <c r="BH6" s="10">
        <v>3537</v>
      </c>
      <c r="BI6" s="10">
        <v>3296</v>
      </c>
      <c r="BJ6" s="10">
        <v>4659</v>
      </c>
      <c r="BK6" s="10">
        <v>4026</v>
      </c>
      <c r="BL6" s="10">
        <v>3942</v>
      </c>
      <c r="BM6" s="10">
        <v>4924</v>
      </c>
      <c r="BN6" s="10">
        <v>4919</v>
      </c>
      <c r="BO6" s="10">
        <v>4680</v>
      </c>
      <c r="BP6" s="10">
        <v>4222</v>
      </c>
      <c r="BT6" s="7">
        <f>SUM(AC6:AF6)</f>
        <v>16427</v>
      </c>
      <c r="BU6" s="7">
        <f>SUM(AG6:AJ6)</f>
        <v>16741</v>
      </c>
      <c r="BV6" s="7">
        <f>SUM(AK6:AN6)</f>
        <v>14736</v>
      </c>
      <c r="BW6" s="7">
        <f>SUM(AO6:AR6)</f>
        <v>12081</v>
      </c>
      <c r="BX6" s="7">
        <f>SUM(AS6:AV6)</f>
        <v>12561</v>
      </c>
      <c r="BY6" s="7">
        <f>SUM(AW6:AZ6)</f>
        <v>10584</v>
      </c>
      <c r="BZ6" s="7">
        <f>SUM(BA6:BD6)</f>
        <v>12990</v>
      </c>
      <c r="CA6" s="7">
        <f>SUM(BE6:BH6)</f>
        <v>14095</v>
      </c>
      <c r="CB6" s="7">
        <f>SUM(BI6:BL6)</f>
        <v>15923</v>
      </c>
      <c r="CC6" s="7">
        <f>SUM(BM6:BP6)</f>
        <v>18745</v>
      </c>
    </row>
    <row r="7" spans="1:187" s="7" customFormat="1" x14ac:dyDescent="0.25">
      <c r="B7" s="7" t="s">
        <v>12</v>
      </c>
      <c r="C7" s="7">
        <f t="shared" ref="C7:BN7" si="4">+C5-C6</f>
        <v>2679</v>
      </c>
      <c r="D7" s="7">
        <f t="shared" si="4"/>
        <v>2234</v>
      </c>
      <c r="E7" s="7">
        <f t="shared" si="4"/>
        <v>1955</v>
      </c>
      <c r="F7" s="7">
        <f t="shared" si="4"/>
        <v>2510</v>
      </c>
      <c r="G7" s="7">
        <f t="shared" si="4"/>
        <v>2198</v>
      </c>
      <c r="H7" s="7">
        <f t="shared" si="4"/>
        <v>1881</v>
      </c>
      <c r="I7" s="7">
        <f t="shared" si="4"/>
        <v>2279</v>
      </c>
      <c r="J7" s="7">
        <f t="shared" si="4"/>
        <v>2841</v>
      </c>
      <c r="K7" s="7">
        <f t="shared" si="4"/>
        <v>2444</v>
      </c>
      <c r="L7" s="7">
        <f t="shared" si="4"/>
        <v>1668</v>
      </c>
      <c r="M7" s="7">
        <f t="shared" si="4"/>
        <v>2493</v>
      </c>
      <c r="N7" s="7">
        <f t="shared" si="4"/>
        <v>3331</v>
      </c>
      <c r="O7" s="7">
        <f t="shared" si="4"/>
        <v>2850</v>
      </c>
      <c r="P7" s="7">
        <f t="shared" si="4"/>
        <v>2231</v>
      </c>
      <c r="Q7" s="7">
        <f t="shared" si="4"/>
        <v>2608</v>
      </c>
      <c r="R7" s="7">
        <f t="shared" si="4"/>
        <v>3364</v>
      </c>
      <c r="S7" s="7">
        <f t="shared" si="4"/>
        <v>2857</v>
      </c>
      <c r="T7" s="7">
        <f t="shared" si="4"/>
        <v>2397</v>
      </c>
      <c r="U7" s="7">
        <f t="shared" si="4"/>
        <v>2529</v>
      </c>
      <c r="V7" s="7">
        <f t="shared" si="4"/>
        <v>3375</v>
      </c>
      <c r="W7" s="7">
        <f t="shared" si="4"/>
        <v>2813</v>
      </c>
      <c r="X7" s="7">
        <f t="shared" si="4"/>
        <v>2406</v>
      </c>
      <c r="Y7" s="7">
        <f t="shared" si="4"/>
        <v>2504</v>
      </c>
      <c r="Z7" s="7">
        <f t="shared" si="4"/>
        <v>3371</v>
      </c>
      <c r="AA7" s="7">
        <f t="shared" si="4"/>
        <v>2839</v>
      </c>
      <c r="AB7" s="7">
        <f t="shared" si="4"/>
        <v>2177</v>
      </c>
      <c r="AC7" s="7">
        <f t="shared" si="4"/>
        <v>2529</v>
      </c>
      <c r="AD7" s="7">
        <f t="shared" si="4"/>
        <v>3204</v>
      </c>
      <c r="AE7" s="7">
        <f t="shared" si="4"/>
        <v>2643</v>
      </c>
      <c r="AF7" s="7">
        <f t="shared" si="4"/>
        <v>2009</v>
      </c>
      <c r="AG7" s="7">
        <f t="shared" si="4"/>
        <v>2452</v>
      </c>
      <c r="AH7" s="7">
        <f t="shared" si="4"/>
        <v>3156</v>
      </c>
      <c r="AI7" s="7">
        <f t="shared" si="4"/>
        <v>2493</v>
      </c>
      <c r="AJ7" s="7">
        <f t="shared" si="4"/>
        <v>556</v>
      </c>
      <c r="AK7" s="7">
        <f t="shared" si="4"/>
        <v>2253</v>
      </c>
      <c r="AL7" s="7">
        <f t="shared" si="4"/>
        <v>2863</v>
      </c>
      <c r="AM7" s="7">
        <f t="shared" si="4"/>
        <v>2245</v>
      </c>
      <c r="AN7" s="7">
        <f t="shared" si="4"/>
        <v>394</v>
      </c>
      <c r="AO7" s="7">
        <f t="shared" si="4"/>
        <v>1811</v>
      </c>
      <c r="AP7" s="7">
        <f t="shared" si="4"/>
        <v>2766</v>
      </c>
      <c r="AQ7" s="7">
        <f t="shared" si="4"/>
        <v>2614</v>
      </c>
      <c r="AR7" s="7">
        <f t="shared" si="4"/>
        <v>1961</v>
      </c>
      <c r="AS7" s="7">
        <f t="shared" si="4"/>
        <v>2435</v>
      </c>
      <c r="AT7" s="7">
        <f t="shared" si="4"/>
        <v>2988</v>
      </c>
      <c r="AU7" s="7">
        <f t="shared" si="4"/>
        <v>2499</v>
      </c>
      <c r="AV7" s="7">
        <f t="shared" si="4"/>
        <v>2164</v>
      </c>
      <c r="AW7" s="7">
        <f t="shared" si="4"/>
        <v>2380</v>
      </c>
      <c r="AX7" s="7">
        <f t="shared" si="4"/>
        <v>1981</v>
      </c>
      <c r="AY7" s="7">
        <f t="shared" si="4"/>
        <v>2298</v>
      </c>
      <c r="AZ7" s="7">
        <f t="shared" si="4"/>
        <v>2338</v>
      </c>
      <c r="BA7" s="7">
        <f t="shared" si="4"/>
        <v>2722</v>
      </c>
      <c r="BB7" s="7">
        <f t="shared" si="4"/>
        <v>3016</v>
      </c>
      <c r="BC7" s="7">
        <f t="shared" si="4"/>
        <v>2898</v>
      </c>
      <c r="BD7" s="7">
        <f t="shared" si="4"/>
        <v>1672</v>
      </c>
      <c r="BE7" s="7">
        <f t="shared" si="4"/>
        <v>3405</v>
      </c>
      <c r="BF7" s="7">
        <f t="shared" si="4"/>
        <v>2341</v>
      </c>
      <c r="BG7" s="7">
        <f t="shared" si="4"/>
        <v>3088</v>
      </c>
      <c r="BH7" s="7">
        <f t="shared" si="4"/>
        <v>2075</v>
      </c>
      <c r="BI7" s="7">
        <f t="shared" si="4"/>
        <v>3367</v>
      </c>
      <c r="BJ7" s="7">
        <f t="shared" si="4"/>
        <v>2401</v>
      </c>
      <c r="BK7" s="7">
        <f t="shared" si="4"/>
        <v>3270</v>
      </c>
      <c r="BL7" s="7">
        <f t="shared" si="4"/>
        <v>2273</v>
      </c>
      <c r="BM7" s="7">
        <f t="shared" si="4"/>
        <v>2141</v>
      </c>
      <c r="BN7" s="7">
        <f t="shared" si="4"/>
        <v>2632</v>
      </c>
      <c r="BO7" s="7">
        <f t="shared" ref="BO7:BP7" si="5">+BO5-BO6</f>
        <v>2510</v>
      </c>
      <c r="BP7" s="7">
        <f t="shared" si="5"/>
        <v>2709</v>
      </c>
      <c r="BT7" s="7">
        <f t="shared" ref="BT7:BW7" si="6">+BT5-BT6</f>
        <v>10385</v>
      </c>
      <c r="BU7" s="7">
        <f t="shared" si="6"/>
        <v>8657</v>
      </c>
      <c r="BV7" s="7">
        <f t="shared" si="6"/>
        <v>7755</v>
      </c>
      <c r="BW7" s="7">
        <f t="shared" si="6"/>
        <v>9152</v>
      </c>
      <c r="BX7" s="7">
        <f t="shared" ref="BX7:CC7" si="7">+BX5-BX6</f>
        <v>10086</v>
      </c>
      <c r="BY7" s="7">
        <f t="shared" si="7"/>
        <v>8997</v>
      </c>
      <c r="BZ7" s="7">
        <f t="shared" si="7"/>
        <v>10308</v>
      </c>
      <c r="CA7" s="7">
        <f t="shared" si="7"/>
        <v>10909</v>
      </c>
      <c r="CB7" s="7">
        <f t="shared" si="7"/>
        <v>11311</v>
      </c>
      <c r="CC7" s="7">
        <f t="shared" si="7"/>
        <v>9992</v>
      </c>
    </row>
    <row r="8" spans="1:187" s="7" customFormat="1" x14ac:dyDescent="0.25">
      <c r="B8" s="7" t="s">
        <v>11</v>
      </c>
      <c r="C8" s="10">
        <v>-762</v>
      </c>
      <c r="D8" s="10">
        <v>283</v>
      </c>
      <c r="E8" s="10">
        <v>-48</v>
      </c>
      <c r="F8" s="10">
        <v>290</v>
      </c>
      <c r="G8" s="10">
        <v>293</v>
      </c>
      <c r="H8" s="10">
        <v>180</v>
      </c>
      <c r="I8" s="10">
        <v>-4</v>
      </c>
      <c r="J8" s="10">
        <v>360</v>
      </c>
      <c r="K8" s="10">
        <v>356</v>
      </c>
      <c r="L8" s="10">
        <v>5082</v>
      </c>
      <c r="M8" s="10">
        <v>232</v>
      </c>
      <c r="N8" s="10">
        <v>620</v>
      </c>
      <c r="O8" s="10">
        <v>173</v>
      </c>
      <c r="P8" s="10">
        <v>260</v>
      </c>
      <c r="Q8" s="10">
        <v>216</v>
      </c>
      <c r="R8" s="10">
        <v>329</v>
      </c>
      <c r="S8" s="10">
        <v>291</v>
      </c>
      <c r="T8" s="10">
        <v>194</v>
      </c>
      <c r="U8" s="10">
        <v>-64</v>
      </c>
      <c r="V8" s="10">
        <v>282</v>
      </c>
      <c r="W8" s="10">
        <v>908</v>
      </c>
      <c r="X8" s="10">
        <v>123</v>
      </c>
      <c r="Y8" s="10">
        <v>-171</v>
      </c>
      <c r="Z8" s="10">
        <v>214</v>
      </c>
      <c r="AA8" s="10">
        <v>-51</v>
      </c>
      <c r="AB8" s="10">
        <v>-375</v>
      </c>
      <c r="AC8" s="10">
        <v>-315</v>
      </c>
      <c r="AD8" s="10">
        <v>1826</v>
      </c>
      <c r="AE8" s="10">
        <v>-654</v>
      </c>
      <c r="AF8" s="10">
        <v>20</v>
      </c>
      <c r="AG8" s="10">
        <v>-247</v>
      </c>
      <c r="AH8" s="10">
        <v>1440</v>
      </c>
      <c r="AI8" s="10">
        <v>-843</v>
      </c>
      <c r="AJ8" s="10">
        <v>-871</v>
      </c>
      <c r="AK8" s="10">
        <v>-456</v>
      </c>
      <c r="AL8" s="10">
        <v>587</v>
      </c>
      <c r="AM8" s="10">
        <v>-571</v>
      </c>
      <c r="AN8" s="10">
        <v>-425</v>
      </c>
      <c r="AO8" s="10">
        <v>22</v>
      </c>
      <c r="AP8" s="10">
        <v>176</v>
      </c>
      <c r="AQ8" s="10">
        <v>-241</v>
      </c>
      <c r="AR8" s="10">
        <v>-884</v>
      </c>
      <c r="AS8" s="10">
        <v>-210</v>
      </c>
      <c r="AT8" s="10">
        <v>61</v>
      </c>
      <c r="AU8" s="10">
        <v>593</v>
      </c>
      <c r="AV8" s="10">
        <v>256</v>
      </c>
      <c r="AW8" s="10">
        <v>630</v>
      </c>
      <c r="AX8" s="10">
        <v>216</v>
      </c>
      <c r="AY8" s="10">
        <v>-117</v>
      </c>
      <c r="AZ8" s="10">
        <v>23</v>
      </c>
      <c r="BA8" s="10">
        <v>41</v>
      </c>
      <c r="BB8" s="10">
        <v>602</v>
      </c>
      <c r="BC8" s="10">
        <v>186</v>
      </c>
      <c r="BD8" s="10">
        <v>1288</v>
      </c>
      <c r="BE8" s="10">
        <v>53</v>
      </c>
      <c r="BF8" s="10">
        <v>-57</v>
      </c>
      <c r="BG8" s="10">
        <v>356</v>
      </c>
      <c r="BH8" s="10">
        <v>425</v>
      </c>
      <c r="BI8" s="10">
        <v>686</v>
      </c>
      <c r="BJ8" s="10">
        <v>479</v>
      </c>
      <c r="BK8" s="10">
        <v>267</v>
      </c>
      <c r="BL8" s="10">
        <v>209</v>
      </c>
      <c r="BM8" s="10">
        <v>1731</v>
      </c>
      <c r="BN8" s="10">
        <v>396</v>
      </c>
      <c r="BO8" s="10">
        <v>870</v>
      </c>
      <c r="BP8" s="10">
        <v>97</v>
      </c>
      <c r="BT8" s="7">
        <f>SUM(AC8:AF8)</f>
        <v>877</v>
      </c>
      <c r="BU8" s="7">
        <f>SUM(AG8:AJ8)</f>
        <v>-521</v>
      </c>
      <c r="BV8" s="7">
        <f>SUM(AK8:AN8)</f>
        <v>-865</v>
      </c>
      <c r="BW8" s="7">
        <f>SUM(AO8:AR8)</f>
        <v>-927</v>
      </c>
      <c r="BX8" s="7">
        <f>SUM(AS8:AV8)</f>
        <v>700</v>
      </c>
      <c r="BY8" s="7">
        <f>SUM(AW8:AZ8)</f>
        <v>752</v>
      </c>
      <c r="BZ8" s="7">
        <f>SUM(BA8:BD8)</f>
        <v>2117</v>
      </c>
      <c r="CA8" s="7">
        <f>SUM(BE8:BH8)</f>
        <v>777</v>
      </c>
      <c r="CB8" s="7">
        <f>SUM(BI8:BL8)</f>
        <v>1641</v>
      </c>
      <c r="CC8" s="7">
        <f>SUM(BM8:BP8)</f>
        <v>3094</v>
      </c>
    </row>
    <row r="9" spans="1:187" s="7" customFormat="1" x14ac:dyDescent="0.25">
      <c r="B9" s="7" t="s">
        <v>10</v>
      </c>
      <c r="C9" s="10">
        <f t="shared" ref="C9:BN9" si="8">+C7+C8</f>
        <v>1917</v>
      </c>
      <c r="D9" s="10">
        <f t="shared" si="8"/>
        <v>2517</v>
      </c>
      <c r="E9" s="10">
        <f t="shared" si="8"/>
        <v>1907</v>
      </c>
      <c r="F9" s="10">
        <f t="shared" si="8"/>
        <v>2800</v>
      </c>
      <c r="G9" s="10">
        <f t="shared" si="8"/>
        <v>2491</v>
      </c>
      <c r="H9" s="10">
        <f t="shared" si="8"/>
        <v>2061</v>
      </c>
      <c r="I9" s="10">
        <f t="shared" si="8"/>
        <v>2275</v>
      </c>
      <c r="J9" s="10">
        <f t="shared" si="8"/>
        <v>3201</v>
      </c>
      <c r="K9" s="10">
        <f t="shared" si="8"/>
        <v>2800</v>
      </c>
      <c r="L9" s="10">
        <f t="shared" si="8"/>
        <v>6750</v>
      </c>
      <c r="M9" s="10">
        <f t="shared" si="8"/>
        <v>2725</v>
      </c>
      <c r="N9" s="10">
        <f t="shared" si="8"/>
        <v>3951</v>
      </c>
      <c r="O9" s="10">
        <f t="shared" si="8"/>
        <v>3023</v>
      </c>
      <c r="P9" s="10">
        <f t="shared" si="8"/>
        <v>2491</v>
      </c>
      <c r="Q9" s="10">
        <f t="shared" si="8"/>
        <v>2824</v>
      </c>
      <c r="R9" s="10">
        <f t="shared" si="8"/>
        <v>3693</v>
      </c>
      <c r="S9" s="10">
        <f t="shared" si="8"/>
        <v>3148</v>
      </c>
      <c r="T9" s="10">
        <f t="shared" si="8"/>
        <v>2591</v>
      </c>
      <c r="U9" s="10">
        <f t="shared" si="8"/>
        <v>2465</v>
      </c>
      <c r="V9" s="10">
        <f t="shared" si="8"/>
        <v>3657</v>
      </c>
      <c r="W9" s="10">
        <f t="shared" si="8"/>
        <v>3721</v>
      </c>
      <c r="X9" s="10">
        <f t="shared" si="8"/>
        <v>2529</v>
      </c>
      <c r="Y9" s="10">
        <f t="shared" si="8"/>
        <v>2333</v>
      </c>
      <c r="Z9" s="10">
        <f t="shared" si="8"/>
        <v>3585</v>
      </c>
      <c r="AA9" s="10">
        <f t="shared" si="8"/>
        <v>2788</v>
      </c>
      <c r="AB9" s="10">
        <f t="shared" si="8"/>
        <v>1802</v>
      </c>
      <c r="AC9" s="10">
        <f t="shared" si="8"/>
        <v>2214</v>
      </c>
      <c r="AD9" s="10">
        <f t="shared" si="8"/>
        <v>5030</v>
      </c>
      <c r="AE9" s="10">
        <f t="shared" si="8"/>
        <v>1989</v>
      </c>
      <c r="AF9" s="10">
        <f t="shared" si="8"/>
        <v>2029</v>
      </c>
      <c r="AG9" s="10">
        <f t="shared" si="8"/>
        <v>2205</v>
      </c>
      <c r="AH9" s="10">
        <f t="shared" si="8"/>
        <v>4596</v>
      </c>
      <c r="AI9" s="10">
        <f t="shared" si="8"/>
        <v>1650</v>
      </c>
      <c r="AJ9" s="10">
        <f t="shared" si="8"/>
        <v>-315</v>
      </c>
      <c r="AK9" s="10">
        <f t="shared" si="8"/>
        <v>1797</v>
      </c>
      <c r="AL9" s="10">
        <f t="shared" si="8"/>
        <v>3450</v>
      </c>
      <c r="AM9" s="10">
        <f t="shared" si="8"/>
        <v>1674</v>
      </c>
      <c r="AN9" s="10">
        <f t="shared" si="8"/>
        <v>-31</v>
      </c>
      <c r="AO9" s="10">
        <f t="shared" si="8"/>
        <v>1833</v>
      </c>
      <c r="AP9" s="10">
        <f t="shared" si="8"/>
        <v>2942</v>
      </c>
      <c r="AQ9" s="10">
        <f t="shared" si="8"/>
        <v>2373</v>
      </c>
      <c r="AR9" s="10">
        <f t="shared" si="8"/>
        <v>1077</v>
      </c>
      <c r="AS9" s="10">
        <f t="shared" si="8"/>
        <v>2225</v>
      </c>
      <c r="AT9" s="10">
        <f t="shared" si="8"/>
        <v>3049</v>
      </c>
      <c r="AU9" s="10">
        <f t="shared" si="8"/>
        <v>3092</v>
      </c>
      <c r="AV9" s="10">
        <f t="shared" si="8"/>
        <v>2420</v>
      </c>
      <c r="AW9" s="10">
        <f t="shared" si="8"/>
        <v>3010</v>
      </c>
      <c r="AX9" s="10">
        <f t="shared" si="8"/>
        <v>2197</v>
      </c>
      <c r="AY9" s="10">
        <f t="shared" si="8"/>
        <v>2181</v>
      </c>
      <c r="AZ9" s="10">
        <f t="shared" si="8"/>
        <v>2361</v>
      </c>
      <c r="BA9" s="10">
        <f t="shared" si="8"/>
        <v>2763</v>
      </c>
      <c r="BB9" s="10">
        <f t="shared" si="8"/>
        <v>3618</v>
      </c>
      <c r="BC9" s="10">
        <f t="shared" si="8"/>
        <v>3084</v>
      </c>
      <c r="BD9" s="10">
        <f t="shared" si="8"/>
        <v>2960</v>
      </c>
      <c r="BE9" s="10">
        <f t="shared" si="8"/>
        <v>3458</v>
      </c>
      <c r="BF9" s="10">
        <f t="shared" si="8"/>
        <v>2284</v>
      </c>
      <c r="BG9" s="10">
        <f t="shared" si="8"/>
        <v>3444</v>
      </c>
      <c r="BH9" s="10">
        <f t="shared" si="8"/>
        <v>2500</v>
      </c>
      <c r="BI9" s="10">
        <f t="shared" si="8"/>
        <v>4053</v>
      </c>
      <c r="BJ9" s="10">
        <f t="shared" si="8"/>
        <v>2880</v>
      </c>
      <c r="BK9" s="10">
        <f t="shared" si="8"/>
        <v>3537</v>
      </c>
      <c r="BL9" s="10">
        <f t="shared" si="8"/>
        <v>2482</v>
      </c>
      <c r="BM9" s="10">
        <f t="shared" si="8"/>
        <v>3872</v>
      </c>
      <c r="BN9" s="10">
        <f t="shared" si="8"/>
        <v>3028</v>
      </c>
      <c r="BO9" s="10">
        <f t="shared" ref="BO9" si="9">+BO7+BO8</f>
        <v>3380</v>
      </c>
      <c r="BP9" s="10">
        <f>+BP7+BP8</f>
        <v>2806</v>
      </c>
      <c r="BT9" s="7">
        <f t="shared" ref="BT9:BW9" si="10">+BT7+BT8</f>
        <v>11262</v>
      </c>
      <c r="BU9" s="7">
        <f t="shared" si="10"/>
        <v>8136</v>
      </c>
      <c r="BV9" s="7">
        <f t="shared" si="10"/>
        <v>6890</v>
      </c>
      <c r="BW9" s="7">
        <f t="shared" si="10"/>
        <v>8225</v>
      </c>
      <c r="BX9" s="7">
        <f>+BX7+BX8</f>
        <v>10786</v>
      </c>
      <c r="BY9" s="7">
        <f t="shared" ref="BY9:CC9" si="11">+BY7+BY8</f>
        <v>9749</v>
      </c>
      <c r="BZ9" s="7">
        <f t="shared" si="11"/>
        <v>12425</v>
      </c>
      <c r="CA9" s="7">
        <f t="shared" si="11"/>
        <v>11686</v>
      </c>
      <c r="CB9" s="7">
        <f t="shared" si="11"/>
        <v>12952</v>
      </c>
      <c r="CC9" s="7">
        <f t="shared" si="11"/>
        <v>13086</v>
      </c>
    </row>
    <row r="10" spans="1:187" s="7" customFormat="1" x14ac:dyDescent="0.25">
      <c r="B10" s="7" t="s">
        <v>9</v>
      </c>
      <c r="C10" s="10">
        <v>474</v>
      </c>
      <c r="D10" s="10">
        <v>555</v>
      </c>
      <c r="E10" s="10">
        <v>456</v>
      </c>
      <c r="F10" s="10">
        <v>679</v>
      </c>
      <c r="G10" s="10">
        <v>523</v>
      </c>
      <c r="H10" s="10">
        <v>382</v>
      </c>
      <c r="I10" s="10">
        <v>553</v>
      </c>
      <c r="J10" s="10">
        <v>741</v>
      </c>
      <c r="K10" s="10">
        <v>633</v>
      </c>
      <c r="L10" s="10">
        <v>443</v>
      </c>
      <c r="M10" s="10">
        <v>600</v>
      </c>
      <c r="N10" s="10">
        <v>992</v>
      </c>
      <c r="O10" s="10">
        <v>681</v>
      </c>
      <c r="P10" s="10">
        <v>539</v>
      </c>
      <c r="Q10" s="10">
        <v>658</v>
      </c>
      <c r="R10" s="10">
        <v>823</v>
      </c>
      <c r="S10" s="10">
        <v>755</v>
      </c>
      <c r="T10" s="10">
        <v>487</v>
      </c>
      <c r="U10" s="10">
        <v>575</v>
      </c>
      <c r="V10" s="10">
        <v>831</v>
      </c>
      <c r="W10" s="10">
        <v>925</v>
      </c>
      <c r="X10" s="10">
        <v>520</v>
      </c>
      <c r="Y10" s="10">
        <v>579</v>
      </c>
      <c r="Z10" s="10">
        <v>779</v>
      </c>
      <c r="AA10" s="10">
        <v>538</v>
      </c>
      <c r="AB10" s="10">
        <v>305</v>
      </c>
      <c r="AC10" s="10">
        <v>415</v>
      </c>
      <c r="AD10" s="10">
        <v>1250</v>
      </c>
      <c r="AE10" s="10">
        <v>272</v>
      </c>
      <c r="AF10" s="10">
        <v>302</v>
      </c>
      <c r="AG10" s="10">
        <v>401</v>
      </c>
      <c r="AH10" s="10">
        <v>839</v>
      </c>
      <c r="AI10" s="10">
        <v>378</v>
      </c>
      <c r="AJ10" s="10">
        <v>-32</v>
      </c>
      <c r="AK10" s="10">
        <v>323</v>
      </c>
      <c r="AL10" s="10">
        <v>1252</v>
      </c>
      <c r="AM10" s="10">
        <v>230</v>
      </c>
      <c r="AN10" s="10">
        <v>3802</v>
      </c>
      <c r="AO10" s="10">
        <v>506</v>
      </c>
      <c r="AP10" s="10">
        <v>611</v>
      </c>
      <c r="AQ10" s="10">
        <v>555</v>
      </c>
      <c r="AR10" s="10">
        <v>77</v>
      </c>
      <c r="AS10" s="10">
        <v>522</v>
      </c>
      <c r="AT10" s="10">
        <v>421</v>
      </c>
      <c r="AU10" s="10">
        <v>503</v>
      </c>
      <c r="AV10" s="10">
        <v>355</v>
      </c>
      <c r="AW10" s="10">
        <v>215</v>
      </c>
      <c r="AX10" s="10">
        <v>438</v>
      </c>
      <c r="AY10" s="10">
        <v>441</v>
      </c>
      <c r="AZ10" s="10">
        <v>887</v>
      </c>
      <c r="BA10" s="10">
        <v>508</v>
      </c>
      <c r="BB10" s="10">
        <v>994</v>
      </c>
      <c r="BC10" s="10">
        <v>609</v>
      </c>
      <c r="BD10" s="10">
        <v>510</v>
      </c>
      <c r="BE10" s="10">
        <v>665</v>
      </c>
      <c r="BF10" s="10">
        <v>384</v>
      </c>
      <c r="BG10" s="10">
        <v>622</v>
      </c>
      <c r="BH10" s="10">
        <v>444</v>
      </c>
      <c r="BI10" s="10">
        <v>940</v>
      </c>
      <c r="BJ10" s="10">
        <v>359</v>
      </c>
      <c r="BK10" s="10">
        <v>454</v>
      </c>
      <c r="BL10" s="10">
        <v>496</v>
      </c>
      <c r="BM10" s="10">
        <v>687</v>
      </c>
      <c r="BN10" s="10">
        <v>627</v>
      </c>
      <c r="BO10" s="10">
        <v>530</v>
      </c>
      <c r="BP10" s="10">
        <v>593</v>
      </c>
      <c r="BT10" s="7">
        <f>SUM(AC10:AF10)</f>
        <v>2239</v>
      </c>
      <c r="BU10" s="7">
        <f>SUM(AG10:AJ10)</f>
        <v>1586</v>
      </c>
      <c r="BV10" s="7">
        <f>SUM(AK10:AN10)</f>
        <v>5607</v>
      </c>
      <c r="BW10" s="7">
        <f>SUM(AO10:AR10)</f>
        <v>1749</v>
      </c>
      <c r="BX10" s="7">
        <f>SUM(AS10:AV10)</f>
        <v>1801</v>
      </c>
      <c r="BY10" s="7">
        <f>SUM(AW10:AZ10)</f>
        <v>1981</v>
      </c>
      <c r="BZ10" s="7">
        <f>SUM(BA10:BD10)</f>
        <v>2621</v>
      </c>
      <c r="CA10" s="7">
        <f>SUM(BE10:BH10)</f>
        <v>2115</v>
      </c>
      <c r="CB10" s="7">
        <f>SUM(BI10:BL10)</f>
        <v>2249</v>
      </c>
      <c r="CC10" s="7">
        <f>SUM(BM10:BP10)</f>
        <v>2437</v>
      </c>
    </row>
    <row r="11" spans="1:187" s="7" customFormat="1" x14ac:dyDescent="0.25">
      <c r="B11" s="7" t="s">
        <v>8</v>
      </c>
      <c r="C11" s="10">
        <f t="shared" ref="C11:BN11" si="12">+C9-C10</f>
        <v>1443</v>
      </c>
      <c r="D11" s="10">
        <f t="shared" si="12"/>
        <v>1962</v>
      </c>
      <c r="E11" s="10">
        <f t="shared" si="12"/>
        <v>1451</v>
      </c>
      <c r="F11" s="10">
        <f t="shared" si="12"/>
        <v>2121</v>
      </c>
      <c r="G11" s="10">
        <f t="shared" si="12"/>
        <v>1968</v>
      </c>
      <c r="H11" s="10">
        <f t="shared" si="12"/>
        <v>1679</v>
      </c>
      <c r="I11" s="10">
        <f t="shared" si="12"/>
        <v>1722</v>
      </c>
      <c r="J11" s="10">
        <f t="shared" si="12"/>
        <v>2460</v>
      </c>
      <c r="K11" s="10">
        <f t="shared" si="12"/>
        <v>2167</v>
      </c>
      <c r="L11" s="10">
        <f t="shared" si="12"/>
        <v>6307</v>
      </c>
      <c r="M11" s="10">
        <f t="shared" si="12"/>
        <v>2125</v>
      </c>
      <c r="N11" s="10">
        <f t="shared" si="12"/>
        <v>2959</v>
      </c>
      <c r="O11" s="10">
        <f t="shared" si="12"/>
        <v>2342</v>
      </c>
      <c r="P11" s="10">
        <f t="shared" si="12"/>
        <v>1952</v>
      </c>
      <c r="Q11" s="10">
        <f t="shared" si="12"/>
        <v>2166</v>
      </c>
      <c r="R11" s="10">
        <f t="shared" si="12"/>
        <v>2870</v>
      </c>
      <c r="S11" s="10">
        <f t="shared" si="12"/>
        <v>2393</v>
      </c>
      <c r="T11" s="10">
        <f t="shared" si="12"/>
        <v>2104</v>
      </c>
      <c r="U11" s="10">
        <f t="shared" si="12"/>
        <v>1890</v>
      </c>
      <c r="V11" s="10">
        <f t="shared" si="12"/>
        <v>2826</v>
      </c>
      <c r="W11" s="10">
        <f t="shared" si="12"/>
        <v>2796</v>
      </c>
      <c r="X11" s="10">
        <f t="shared" si="12"/>
        <v>2009</v>
      </c>
      <c r="Y11" s="10">
        <f t="shared" si="12"/>
        <v>1754</v>
      </c>
      <c r="Z11" s="10">
        <f t="shared" si="12"/>
        <v>2806</v>
      </c>
      <c r="AA11" s="10">
        <f t="shared" si="12"/>
        <v>2250</v>
      </c>
      <c r="AB11" s="10">
        <f t="shared" si="12"/>
        <v>1497</v>
      </c>
      <c r="AC11" s="10">
        <f t="shared" si="12"/>
        <v>1799</v>
      </c>
      <c r="AD11" s="10">
        <f t="shared" si="12"/>
        <v>3780</v>
      </c>
      <c r="AE11" s="10">
        <f t="shared" si="12"/>
        <v>1717</v>
      </c>
      <c r="AF11" s="10">
        <f t="shared" si="12"/>
        <v>1727</v>
      </c>
      <c r="AG11" s="10">
        <f t="shared" si="12"/>
        <v>1804</v>
      </c>
      <c r="AH11" s="10">
        <f t="shared" si="12"/>
        <v>3757</v>
      </c>
      <c r="AI11" s="10">
        <f t="shared" si="12"/>
        <v>1272</v>
      </c>
      <c r="AJ11" s="10">
        <f t="shared" si="12"/>
        <v>-283</v>
      </c>
      <c r="AK11" s="10">
        <f t="shared" si="12"/>
        <v>1474</v>
      </c>
      <c r="AL11" s="10">
        <f t="shared" si="12"/>
        <v>2198</v>
      </c>
      <c r="AM11" s="10">
        <f t="shared" si="12"/>
        <v>1444</v>
      </c>
      <c r="AN11" s="10">
        <f t="shared" si="12"/>
        <v>-3833</v>
      </c>
      <c r="AO11" s="10">
        <f t="shared" si="12"/>
        <v>1327</v>
      </c>
      <c r="AP11" s="10">
        <f t="shared" si="12"/>
        <v>2331</v>
      </c>
      <c r="AQ11" s="10">
        <f t="shared" si="12"/>
        <v>1818</v>
      </c>
      <c r="AR11" s="10">
        <f t="shared" si="12"/>
        <v>1000</v>
      </c>
      <c r="AS11" s="10">
        <f t="shared" si="12"/>
        <v>1703</v>
      </c>
      <c r="AT11" s="10">
        <f t="shared" si="12"/>
        <v>2628</v>
      </c>
      <c r="AU11" s="10">
        <f t="shared" si="12"/>
        <v>2589</v>
      </c>
      <c r="AV11" s="10">
        <f t="shared" si="12"/>
        <v>2065</v>
      </c>
      <c r="AW11" s="10">
        <f t="shared" si="12"/>
        <v>2795</v>
      </c>
      <c r="AX11" s="10">
        <f t="shared" si="12"/>
        <v>1759</v>
      </c>
      <c r="AY11" s="10">
        <f t="shared" si="12"/>
        <v>1740</v>
      </c>
      <c r="AZ11" s="10">
        <f t="shared" si="12"/>
        <v>1474</v>
      </c>
      <c r="BA11" s="10">
        <f t="shared" si="12"/>
        <v>2255</v>
      </c>
      <c r="BB11" s="10">
        <f t="shared" si="12"/>
        <v>2624</v>
      </c>
      <c r="BC11" s="10">
        <f t="shared" si="12"/>
        <v>2475</v>
      </c>
      <c r="BD11" s="10">
        <f t="shared" si="12"/>
        <v>2450</v>
      </c>
      <c r="BE11" s="10">
        <f t="shared" si="12"/>
        <v>2793</v>
      </c>
      <c r="BF11" s="10">
        <f t="shared" si="12"/>
        <v>1900</v>
      </c>
      <c r="BG11" s="10">
        <f t="shared" si="12"/>
        <v>2822</v>
      </c>
      <c r="BH11" s="10">
        <f t="shared" si="12"/>
        <v>2056</v>
      </c>
      <c r="BI11" s="10">
        <f t="shared" si="12"/>
        <v>3113</v>
      </c>
      <c r="BJ11" s="10">
        <f t="shared" si="12"/>
        <v>2521</v>
      </c>
      <c r="BK11" s="10">
        <f t="shared" si="12"/>
        <v>3083</v>
      </c>
      <c r="BL11" s="10">
        <f t="shared" si="12"/>
        <v>1986</v>
      </c>
      <c r="BM11" s="10">
        <f t="shared" si="12"/>
        <v>3185</v>
      </c>
      <c r="BN11" s="10">
        <f t="shared" si="12"/>
        <v>2401</v>
      </c>
      <c r="BO11" s="10">
        <f t="shared" ref="BO11" si="13">+BO9-BO10</f>
        <v>2850</v>
      </c>
      <c r="BP11" s="10">
        <f>+BP9-BP10</f>
        <v>2213</v>
      </c>
      <c r="BT11" s="7">
        <f t="shared" ref="BT11:BW11" si="14">+BT9-BT10</f>
        <v>9023</v>
      </c>
      <c r="BU11" s="7">
        <f t="shared" si="14"/>
        <v>6550</v>
      </c>
      <c r="BV11" s="7">
        <f t="shared" si="14"/>
        <v>1283</v>
      </c>
      <c r="BW11" s="7">
        <f t="shared" si="14"/>
        <v>6476</v>
      </c>
      <c r="BX11" s="7">
        <f>+BX9-BX10</f>
        <v>8985</v>
      </c>
      <c r="BY11" s="7">
        <f t="shared" ref="BY11:CC11" si="15">+BY9-BY10</f>
        <v>7768</v>
      </c>
      <c r="BZ11" s="7">
        <f t="shared" si="15"/>
        <v>9804</v>
      </c>
      <c r="CA11" s="7">
        <f t="shared" si="15"/>
        <v>9571</v>
      </c>
      <c r="CB11" s="7">
        <f t="shared" si="15"/>
        <v>10703</v>
      </c>
      <c r="CC11" s="7">
        <f t="shared" si="15"/>
        <v>10649</v>
      </c>
      <c r="CD11" s="7">
        <f>+CC11*(1+$CF$17)</f>
        <v>10861.98</v>
      </c>
      <c r="CE11" s="7">
        <f t="shared" ref="CE11:EP11" si="16">+CD11*(1+$CF$17)</f>
        <v>11079.2196</v>
      </c>
      <c r="CF11" s="7">
        <f t="shared" si="16"/>
        <v>11300.803992000001</v>
      </c>
      <c r="CG11" s="7">
        <f t="shared" si="16"/>
        <v>11526.820071840002</v>
      </c>
      <c r="CH11" s="7">
        <f t="shared" si="16"/>
        <v>11757.356473276803</v>
      </c>
      <c r="CI11" s="7">
        <f t="shared" si="16"/>
        <v>11992.503602742339</v>
      </c>
      <c r="CJ11" s="7">
        <f t="shared" si="16"/>
        <v>12232.353674797187</v>
      </c>
      <c r="CK11" s="7">
        <f t="shared" si="16"/>
        <v>12477.000748293131</v>
      </c>
      <c r="CL11" s="7">
        <f t="shared" si="16"/>
        <v>12726.540763258994</v>
      </c>
      <c r="CM11" s="7">
        <f t="shared" si="16"/>
        <v>12981.071578524174</v>
      </c>
      <c r="CN11" s="7">
        <f t="shared" si="16"/>
        <v>13240.693010094657</v>
      </c>
      <c r="CO11" s="7">
        <f t="shared" si="16"/>
        <v>13505.506870296551</v>
      </c>
      <c r="CP11" s="7">
        <f t="shared" si="16"/>
        <v>13775.617007702482</v>
      </c>
      <c r="CQ11" s="7">
        <f t="shared" si="16"/>
        <v>14051.129347856531</v>
      </c>
      <c r="CR11" s="7">
        <f t="shared" si="16"/>
        <v>14332.151934813663</v>
      </c>
      <c r="CS11" s="7">
        <f t="shared" si="16"/>
        <v>14618.794973509936</v>
      </c>
      <c r="CT11" s="7">
        <f t="shared" si="16"/>
        <v>14911.170872980134</v>
      </c>
      <c r="CU11" s="7">
        <f t="shared" si="16"/>
        <v>15209.394290439737</v>
      </c>
      <c r="CV11" s="7">
        <f t="shared" si="16"/>
        <v>15513.582176248532</v>
      </c>
      <c r="CW11" s="7">
        <f t="shared" si="16"/>
        <v>15823.853819773503</v>
      </c>
      <c r="CX11" s="7">
        <f t="shared" si="16"/>
        <v>16140.330896168975</v>
      </c>
      <c r="CY11" s="7">
        <f t="shared" si="16"/>
        <v>16463.137514092356</v>
      </c>
      <c r="CZ11" s="7">
        <f t="shared" si="16"/>
        <v>16792.400264374202</v>
      </c>
      <c r="DA11" s="7">
        <f t="shared" si="16"/>
        <v>17128.248269661686</v>
      </c>
      <c r="DB11" s="7">
        <f t="shared" si="16"/>
        <v>17470.81323505492</v>
      </c>
      <c r="DC11" s="7">
        <f t="shared" si="16"/>
        <v>17820.22949975602</v>
      </c>
      <c r="DD11" s="7">
        <f t="shared" si="16"/>
        <v>18176.63408975114</v>
      </c>
      <c r="DE11" s="7">
        <f t="shared" si="16"/>
        <v>18540.166771546163</v>
      </c>
      <c r="DF11" s="7">
        <f t="shared" si="16"/>
        <v>18910.970106977085</v>
      </c>
      <c r="DG11" s="7">
        <f t="shared" si="16"/>
        <v>19289.189509116626</v>
      </c>
      <c r="DH11" s="7">
        <f t="shared" si="16"/>
        <v>19674.973299298959</v>
      </c>
      <c r="DI11" s="7">
        <f t="shared" si="16"/>
        <v>20068.47276528494</v>
      </c>
      <c r="DJ11" s="7">
        <f t="shared" si="16"/>
        <v>20469.842220590639</v>
      </c>
      <c r="DK11" s="7">
        <f t="shared" si="16"/>
        <v>20879.239065002454</v>
      </c>
      <c r="DL11" s="7">
        <f t="shared" si="16"/>
        <v>21296.823846302505</v>
      </c>
      <c r="DM11" s="7">
        <f t="shared" si="16"/>
        <v>21722.760323228555</v>
      </c>
      <c r="DN11" s="7">
        <f t="shared" si="16"/>
        <v>22157.215529693127</v>
      </c>
      <c r="DO11" s="7">
        <f t="shared" si="16"/>
        <v>22600.35984028699</v>
      </c>
      <c r="DP11" s="7">
        <f t="shared" si="16"/>
        <v>23052.367037092732</v>
      </c>
      <c r="DQ11" s="7">
        <f t="shared" si="16"/>
        <v>23513.414377834586</v>
      </c>
      <c r="DR11" s="7">
        <f t="shared" si="16"/>
        <v>23983.682665391279</v>
      </c>
      <c r="DS11" s="7">
        <f t="shared" si="16"/>
        <v>24463.356318699105</v>
      </c>
      <c r="DT11" s="7">
        <f t="shared" si="16"/>
        <v>24952.623445073088</v>
      </c>
      <c r="DU11" s="7">
        <f t="shared" si="16"/>
        <v>25451.675913974552</v>
      </c>
      <c r="DV11" s="7">
        <f t="shared" si="16"/>
        <v>25960.709432254043</v>
      </c>
      <c r="DW11" s="7">
        <f t="shared" si="16"/>
        <v>26479.923620899124</v>
      </c>
      <c r="DX11" s="7">
        <f t="shared" si="16"/>
        <v>27009.522093317108</v>
      </c>
      <c r="DY11" s="7">
        <f t="shared" si="16"/>
        <v>27549.712535183451</v>
      </c>
      <c r="DZ11" s="7">
        <f t="shared" si="16"/>
        <v>28100.70678588712</v>
      </c>
      <c r="EA11" s="7">
        <f t="shared" si="16"/>
        <v>28662.720921604861</v>
      </c>
      <c r="EB11" s="7">
        <f t="shared" si="16"/>
        <v>29235.975340036959</v>
      </c>
      <c r="EC11" s="7">
        <f t="shared" si="16"/>
        <v>29820.694846837698</v>
      </c>
      <c r="ED11" s="7">
        <f t="shared" si="16"/>
        <v>30417.108743774454</v>
      </c>
      <c r="EE11" s="7">
        <f t="shared" si="16"/>
        <v>31025.450918649942</v>
      </c>
      <c r="EF11" s="7">
        <f t="shared" si="16"/>
        <v>31645.959937022941</v>
      </c>
      <c r="EG11" s="7">
        <f t="shared" si="16"/>
        <v>32278.8791357634</v>
      </c>
      <c r="EH11" s="7">
        <f t="shared" si="16"/>
        <v>32924.456718478672</v>
      </c>
      <c r="EI11" s="7">
        <f t="shared" si="16"/>
        <v>33582.945852848243</v>
      </c>
      <c r="EJ11" s="7">
        <f t="shared" si="16"/>
        <v>34254.604769905207</v>
      </c>
      <c r="EK11" s="7">
        <f t="shared" si="16"/>
        <v>34939.696865303311</v>
      </c>
      <c r="EL11" s="7">
        <f t="shared" si="16"/>
        <v>35638.490802609376</v>
      </c>
      <c r="EM11" s="7">
        <f t="shared" si="16"/>
        <v>36351.260618661567</v>
      </c>
      <c r="EN11" s="7">
        <f t="shared" si="16"/>
        <v>37078.285831034802</v>
      </c>
      <c r="EO11" s="7">
        <f t="shared" si="16"/>
        <v>37819.851547655497</v>
      </c>
      <c r="EP11" s="7">
        <f t="shared" si="16"/>
        <v>38576.248578608611</v>
      </c>
      <c r="EQ11" s="7">
        <f t="shared" ref="EQ11:GE11" si="17">+EP11*(1+$CF$17)</f>
        <v>39347.773550180784</v>
      </c>
      <c r="ER11" s="7">
        <f t="shared" si="17"/>
        <v>40134.729021184401</v>
      </c>
      <c r="ES11" s="7">
        <f t="shared" si="17"/>
        <v>40937.42360160809</v>
      </c>
      <c r="ET11" s="7">
        <f t="shared" si="17"/>
        <v>41756.172073640249</v>
      </c>
      <c r="EU11" s="7">
        <f t="shared" si="17"/>
        <v>42591.295515113052</v>
      </c>
      <c r="EV11" s="7">
        <f t="shared" si="17"/>
        <v>43443.121425415316</v>
      </c>
      <c r="EW11" s="7">
        <f t="shared" si="17"/>
        <v>44311.983853923623</v>
      </c>
      <c r="EX11" s="7">
        <f t="shared" si="17"/>
        <v>45198.223531002099</v>
      </c>
      <c r="EY11" s="7">
        <f t="shared" si="17"/>
        <v>46102.18800162214</v>
      </c>
      <c r="EZ11" s="7">
        <f t="shared" si="17"/>
        <v>47024.231761654584</v>
      </c>
      <c r="FA11" s="7">
        <f t="shared" si="17"/>
        <v>47964.716396887678</v>
      </c>
      <c r="FB11" s="7">
        <f t="shared" si="17"/>
        <v>48924.010724825435</v>
      </c>
      <c r="FC11" s="7">
        <f t="shared" si="17"/>
        <v>49902.490939321942</v>
      </c>
      <c r="FD11" s="7">
        <f t="shared" si="17"/>
        <v>50900.540758108385</v>
      </c>
      <c r="FE11" s="7">
        <f t="shared" si="17"/>
        <v>51918.551573270553</v>
      </c>
      <c r="FF11" s="7">
        <f t="shared" si="17"/>
        <v>52956.922604735963</v>
      </c>
      <c r="FG11" s="7">
        <f t="shared" si="17"/>
        <v>54016.06105683068</v>
      </c>
      <c r="FH11" s="7">
        <f t="shared" si="17"/>
        <v>55096.382277967292</v>
      </c>
      <c r="FI11" s="7">
        <f t="shared" si="17"/>
        <v>56198.309923526642</v>
      </c>
      <c r="FJ11" s="7">
        <f t="shared" si="17"/>
        <v>57322.276121997173</v>
      </c>
      <c r="FK11" s="7">
        <f t="shared" si="17"/>
        <v>58468.721644437115</v>
      </c>
      <c r="FL11" s="7">
        <f t="shared" si="17"/>
        <v>59638.096077325856</v>
      </c>
      <c r="FM11" s="7">
        <f t="shared" si="17"/>
        <v>60830.857998872372</v>
      </c>
      <c r="FN11" s="7">
        <f t="shared" si="17"/>
        <v>62047.475158849818</v>
      </c>
      <c r="FO11" s="7">
        <f t="shared" si="17"/>
        <v>63288.424662026817</v>
      </c>
      <c r="FP11" s="7">
        <f t="shared" si="17"/>
        <v>64554.193155267356</v>
      </c>
      <c r="FQ11" s="7">
        <f t="shared" si="17"/>
        <v>65845.277018372697</v>
      </c>
      <c r="FR11" s="7">
        <f t="shared" si="17"/>
        <v>67162.182558740154</v>
      </c>
      <c r="FS11" s="7">
        <f t="shared" si="17"/>
        <v>68505.426209914964</v>
      </c>
      <c r="FT11" s="7">
        <f t="shared" si="17"/>
        <v>69875.534734113258</v>
      </c>
      <c r="FU11" s="7">
        <f t="shared" si="17"/>
        <v>71273.045428795522</v>
      </c>
      <c r="FV11" s="7">
        <f t="shared" si="17"/>
        <v>72698.506337371437</v>
      </c>
      <c r="FW11" s="7">
        <f t="shared" si="17"/>
        <v>74152.476464118867</v>
      </c>
      <c r="FX11" s="7">
        <f t="shared" si="17"/>
        <v>75635.525993401243</v>
      </c>
      <c r="FY11" s="7">
        <f t="shared" si="17"/>
        <v>77148.236513269265</v>
      </c>
      <c r="FZ11" s="7">
        <f t="shared" si="17"/>
        <v>78691.201243534655</v>
      </c>
      <c r="GA11" s="7">
        <f t="shared" si="17"/>
        <v>80265.025268405356</v>
      </c>
      <c r="GB11" s="7">
        <f t="shared" si="17"/>
        <v>81870.325773773468</v>
      </c>
      <c r="GC11" s="7">
        <f t="shared" si="17"/>
        <v>83507.732289248932</v>
      </c>
      <c r="GD11" s="7">
        <f t="shared" si="17"/>
        <v>85177.886935033908</v>
      </c>
      <c r="GE11" s="7">
        <f t="shared" si="17"/>
        <v>86881.444673734586</v>
      </c>
    </row>
    <row r="12" spans="1:187" s="2" customFormat="1" ht="13" x14ac:dyDescent="0.3">
      <c r="B12" s="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187" s="2" customFormat="1" ht="13" x14ac:dyDescent="0.3">
      <c r="B13" s="3" t="s">
        <v>85</v>
      </c>
      <c r="C13" s="5"/>
      <c r="D13" s="5"/>
      <c r="E13" s="5"/>
      <c r="F13" s="5"/>
      <c r="G13" s="12">
        <f t="shared" ref="G13:AL13" si="18">G3/C3-1</f>
        <v>-0.1107671899181959</v>
      </c>
      <c r="H13" s="12">
        <f t="shared" si="18"/>
        <v>-0.10520671988561892</v>
      </c>
      <c r="I13" s="12">
        <f t="shared" si="18"/>
        <v>4.965825080206443E-2</v>
      </c>
      <c r="J13" s="12">
        <f t="shared" si="18"/>
        <v>4.9231885811056086E-2</v>
      </c>
      <c r="K13" s="12">
        <f t="shared" si="18"/>
        <v>4.7488811536549047E-2</v>
      </c>
      <c r="L13" s="12">
        <f t="shared" si="18"/>
        <v>0.39733688415446067</v>
      </c>
      <c r="M13" s="12">
        <f t="shared" si="18"/>
        <v>0.39760797342192689</v>
      </c>
      <c r="N13" s="12">
        <f t="shared" si="18"/>
        <v>0.46841134424717557</v>
      </c>
      <c r="O13" s="12">
        <f t="shared" si="18"/>
        <v>0.45359601234274871</v>
      </c>
      <c r="P13" s="12">
        <f t="shared" si="18"/>
        <v>5.2029731275014202E-2</v>
      </c>
      <c r="Q13" s="12">
        <f t="shared" si="18"/>
        <v>5.8952172672815495E-2</v>
      </c>
      <c r="R13" s="12">
        <f t="shared" si="18"/>
        <v>2.7321975347412986E-2</v>
      </c>
      <c r="S13" s="12">
        <f t="shared" si="18"/>
        <v>7.5114304376224794E-3</v>
      </c>
      <c r="T13" s="12">
        <f t="shared" si="18"/>
        <v>3.7590579710145011E-2</v>
      </c>
      <c r="U13" s="12">
        <f t="shared" si="18"/>
        <v>-9.1586603214510731E-3</v>
      </c>
      <c r="V13" s="12">
        <f t="shared" si="18"/>
        <v>-2.5678257546809302E-2</v>
      </c>
      <c r="W13" s="12">
        <f t="shared" si="18"/>
        <v>-2.5121555915721183E-2</v>
      </c>
      <c r="X13" s="12">
        <f t="shared" si="18"/>
        <v>-3.6228721082496751E-2</v>
      </c>
      <c r="Y13" s="12">
        <f t="shared" si="18"/>
        <v>-4.1594925237879443E-2</v>
      </c>
      <c r="Z13" s="12">
        <f t="shared" si="18"/>
        <v>-1.3726566789552086E-2</v>
      </c>
      <c r="AA13" s="12">
        <f t="shared" si="18"/>
        <v>-4.4887780548628076E-3</v>
      </c>
      <c r="AB13" s="12">
        <f t="shared" si="18"/>
        <v>-1.5217391304347849E-2</v>
      </c>
      <c r="AC13" s="12">
        <f t="shared" si="18"/>
        <v>1.2764750378214895E-2</v>
      </c>
      <c r="AD13" s="12">
        <f t="shared" si="18"/>
        <v>-3.3243200254493344E-2</v>
      </c>
      <c r="AE13" s="12">
        <f t="shared" si="18"/>
        <v>-4.5841683366733443E-2</v>
      </c>
      <c r="AF13" s="12">
        <f t="shared" si="18"/>
        <v>-8.0206033848417957E-2</v>
      </c>
      <c r="AG13" s="12">
        <f t="shared" si="18"/>
        <v>-4.005228270002803E-2</v>
      </c>
      <c r="AH13" s="12">
        <f t="shared" si="18"/>
        <v>-5.075682790391578E-2</v>
      </c>
      <c r="AI13" s="12">
        <f t="shared" si="18"/>
        <v>-6.9484554126192366E-2</v>
      </c>
      <c r="AJ13" s="12">
        <f t="shared" si="18"/>
        <v>-5.9100000000000041E-2</v>
      </c>
      <c r="AK13" s="12">
        <f t="shared" si="18"/>
        <v>-0.1132075471698113</v>
      </c>
      <c r="AL13" s="12">
        <f t="shared" si="18"/>
        <v>-0.15919923736892283</v>
      </c>
      <c r="AM13" s="12">
        <f t="shared" ref="AM13:BR13" si="19">AM3/AI3-1</f>
        <v>-0.14624282892880658</v>
      </c>
      <c r="AN13" s="12">
        <f t="shared" si="19"/>
        <v>-0.1163779360187055</v>
      </c>
      <c r="AO13" s="12">
        <f t="shared" si="19"/>
        <v>-0.16363237552094756</v>
      </c>
      <c r="AP13" s="12">
        <f t="shared" si="19"/>
        <v>-2.8963100391671825E-2</v>
      </c>
      <c r="AQ13" s="12">
        <f t="shared" si="19"/>
        <v>-3.3377395902181139E-2</v>
      </c>
      <c r="AR13" s="12">
        <f t="shared" si="19"/>
        <v>1.972576377195101E-2</v>
      </c>
      <c r="AS13" s="12">
        <f t="shared" si="19"/>
        <v>0.14004720692368222</v>
      </c>
      <c r="AT13" s="12">
        <f t="shared" si="19"/>
        <v>6.114000636875061E-2</v>
      </c>
      <c r="AU13" s="12">
        <f t="shared" si="19"/>
        <v>8.3418803418803478E-2</v>
      </c>
      <c r="AV13" s="12">
        <f t="shared" si="19"/>
        <v>6.9591884878509092E-2</v>
      </c>
      <c r="AW13" s="12">
        <f t="shared" si="19"/>
        <v>-1.0697032436162823E-2</v>
      </c>
      <c r="AX13" s="12">
        <f t="shared" si="19"/>
        <v>-0.28478543563068925</v>
      </c>
      <c r="AY13" s="12">
        <f t="shared" si="19"/>
        <v>-8.9933733038813468E-2</v>
      </c>
      <c r="AZ13" s="12">
        <f t="shared" si="19"/>
        <v>-5.0397000441111617E-2</v>
      </c>
      <c r="BA13" s="12">
        <f t="shared" si="19"/>
        <v>4.8715265666782859E-2</v>
      </c>
      <c r="BB13" s="12">
        <f t="shared" si="19"/>
        <v>0.41664335664335672</v>
      </c>
      <c r="BC13" s="12">
        <f t="shared" si="19"/>
        <v>0.16065649560795192</v>
      </c>
      <c r="BD13" s="12">
        <f t="shared" si="19"/>
        <v>9.9059342701196096E-2</v>
      </c>
      <c r="BE13" s="12">
        <f t="shared" si="19"/>
        <v>0.16308203991130821</v>
      </c>
      <c r="BF13" s="12">
        <f t="shared" si="19"/>
        <v>0.11807680916181251</v>
      </c>
      <c r="BG13" s="12">
        <f t="shared" si="19"/>
        <v>0.10167297351125271</v>
      </c>
      <c r="BH13" s="12">
        <f t="shared" si="19"/>
        <v>6.9843617920541057E-2</v>
      </c>
      <c r="BI13" s="12">
        <f t="shared" si="19"/>
        <v>4.661138118387198E-2</v>
      </c>
      <c r="BJ13" s="12">
        <f t="shared" si="19"/>
        <v>5.713024282560708E-2</v>
      </c>
      <c r="BK13" s="12">
        <f t="shared" si="19"/>
        <v>8.0448341317906458E-2</v>
      </c>
      <c r="BL13" s="12">
        <f t="shared" si="19"/>
        <v>7.150617283950611E-2</v>
      </c>
      <c r="BM13" s="12">
        <f t="shared" si="19"/>
        <v>2.9143897996356971E-2</v>
      </c>
      <c r="BN13" s="12">
        <f t="shared" si="19"/>
        <v>3.2659538924156406E-2</v>
      </c>
      <c r="BO13" s="12">
        <f t="shared" si="19"/>
        <v>-8.2824395549234708E-3</v>
      </c>
      <c r="BP13" s="12">
        <f t="shared" si="19"/>
        <v>6.4061203797584954E-2</v>
      </c>
      <c r="BU13" s="6">
        <f t="shared" ref="BU13:BX13" si="20">BU3/BT3-1</f>
        <v>-5.4883279902469884E-2</v>
      </c>
      <c r="BV13" s="6">
        <f t="shared" si="20"/>
        <v>-0.13498793684160237</v>
      </c>
      <c r="BW13" s="6">
        <f t="shared" si="20"/>
        <v>-5.2800176736993221E-2</v>
      </c>
      <c r="BX13" s="6">
        <f t="shared" si="20"/>
        <v>8.647230320699717E-2</v>
      </c>
      <c r="BY13" s="6">
        <f t="shared" ref="BY13:CA13" si="21">BY3/BX3-1</f>
        <v>-0.11409864219395693</v>
      </c>
      <c r="BZ13" s="6">
        <f t="shared" si="21"/>
        <v>0.17086690494941537</v>
      </c>
      <c r="CA13" s="6">
        <f t="shared" si="21"/>
        <v>0.11250808433579107</v>
      </c>
      <c r="CB13" s="6">
        <f>CB3/CA3-1</f>
        <v>6.3947539763743011E-2</v>
      </c>
      <c r="CC13" s="6">
        <f>CC3/CB3-1</f>
        <v>2.8565808453905772E-2</v>
      </c>
      <c r="CD13" s="6">
        <f t="shared" ref="CD13:CI13" si="22">CD3/CC3-1</f>
        <v>2.0000000000000018E-2</v>
      </c>
      <c r="CE13" s="6">
        <f t="shared" si="22"/>
        <v>2.0000000000000018E-2</v>
      </c>
      <c r="CF13" s="6">
        <f t="shared" si="22"/>
        <v>2.0000000000000018E-2</v>
      </c>
      <c r="CG13" s="6">
        <f t="shared" si="22"/>
        <v>2.0000000000000018E-2</v>
      </c>
      <c r="CH13" s="6">
        <f t="shared" si="22"/>
        <v>2.0000000000000018E-2</v>
      </c>
      <c r="CI13" s="6">
        <f t="shared" si="22"/>
        <v>2.0000000000000018E-2</v>
      </c>
    </row>
    <row r="14" spans="1:187" s="2" customFormat="1" x14ac:dyDescent="0.25">
      <c r="B14" s="6" t="s">
        <v>7</v>
      </c>
      <c r="C14" s="11">
        <f t="shared" ref="C14:AH14" si="23">C5/C3</f>
        <v>0.65045323900066332</v>
      </c>
      <c r="D14" s="11">
        <f t="shared" si="23"/>
        <v>0.6401763374240439</v>
      </c>
      <c r="E14" s="11">
        <f t="shared" si="23"/>
        <v>0.63872227646812663</v>
      </c>
      <c r="F14" s="11">
        <f t="shared" si="23"/>
        <v>0.64763517600096765</v>
      </c>
      <c r="G14" s="11">
        <f t="shared" si="23"/>
        <v>0.63525609149676776</v>
      </c>
      <c r="H14" s="11">
        <f t="shared" si="23"/>
        <v>0.64700399467376835</v>
      </c>
      <c r="I14" s="11">
        <f t="shared" si="23"/>
        <v>0.66232558139534881</v>
      </c>
      <c r="J14" s="11">
        <f t="shared" si="23"/>
        <v>0.65932672354161859</v>
      </c>
      <c r="K14" s="11">
        <f t="shared" si="23"/>
        <v>0.65369095656301923</v>
      </c>
      <c r="L14" s="11">
        <f t="shared" si="23"/>
        <v>0.59224318658280928</v>
      </c>
      <c r="M14" s="11">
        <f t="shared" si="23"/>
        <v>0.62460777788342681</v>
      </c>
      <c r="N14" s="11">
        <f t="shared" si="23"/>
        <v>0.60830650859700086</v>
      </c>
      <c r="O14" s="11">
        <f t="shared" si="23"/>
        <v>0.60197583278902678</v>
      </c>
      <c r="P14" s="11">
        <f t="shared" si="23"/>
        <v>0.60117753623188408</v>
      </c>
      <c r="Q14" s="11">
        <f t="shared" si="23"/>
        <v>0.60958965610128402</v>
      </c>
      <c r="R14" s="11">
        <f t="shared" si="23"/>
        <v>0.60076423385555977</v>
      </c>
      <c r="S14" s="11">
        <f t="shared" si="23"/>
        <v>0.60672609400324151</v>
      </c>
      <c r="T14" s="11">
        <f t="shared" si="23"/>
        <v>0.59598428633784373</v>
      </c>
      <c r="U14" s="11">
        <f t="shared" si="23"/>
        <v>0.60815586769370189</v>
      </c>
      <c r="V14" s="11">
        <f t="shared" si="23"/>
        <v>0.60867519021099692</v>
      </c>
      <c r="W14" s="11">
        <f t="shared" si="23"/>
        <v>0.60157938487115548</v>
      </c>
      <c r="X14" s="11">
        <f t="shared" si="23"/>
        <v>0.60914855072463769</v>
      </c>
      <c r="Y14" s="11">
        <f t="shared" si="23"/>
        <v>0.61393721633888043</v>
      </c>
      <c r="Z14" s="11">
        <f t="shared" si="23"/>
        <v>0.61674884682678544</v>
      </c>
      <c r="AA14" s="11">
        <f t="shared" si="23"/>
        <v>0.61339345357381425</v>
      </c>
      <c r="AB14" s="11">
        <f t="shared" si="23"/>
        <v>0.59924576894775572</v>
      </c>
      <c r="AC14" s="11">
        <f t="shared" si="23"/>
        <v>0.61693586033050141</v>
      </c>
      <c r="AD14" s="11">
        <f t="shared" si="23"/>
        <v>0.60941099045738734</v>
      </c>
      <c r="AE14" s="11">
        <f t="shared" si="23"/>
        <v>0.59945742539599189</v>
      </c>
      <c r="AF14" s="11">
        <f t="shared" si="23"/>
        <v>0.59460000000000002</v>
      </c>
      <c r="AG14" s="11">
        <f t="shared" si="23"/>
        <v>0.60425987162030736</v>
      </c>
      <c r="AH14" s="11">
        <f t="shared" si="23"/>
        <v>0.61253141520062393</v>
      </c>
      <c r="AI14" s="11">
        <f t="shared" ref="AI14:BP14" si="24">AI5/AI3</f>
        <v>0.61149252327659176</v>
      </c>
      <c r="AJ14" s="11">
        <f t="shared" si="24"/>
        <v>0.59676905090870447</v>
      </c>
      <c r="AK14" s="11">
        <f t="shared" si="24"/>
        <v>0.61471813994296998</v>
      </c>
      <c r="AL14" s="11">
        <f t="shared" si="24"/>
        <v>0.62286126571840861</v>
      </c>
      <c r="AM14" s="11">
        <f t="shared" si="24"/>
        <v>0.626129103326724</v>
      </c>
      <c r="AN14" s="11">
        <f t="shared" si="24"/>
        <v>0.62051960548472451</v>
      </c>
      <c r="AO14" s="11">
        <f t="shared" si="24"/>
        <v>0.64096511932861266</v>
      </c>
      <c r="AP14" s="11">
        <f t="shared" si="24"/>
        <v>0.62392527332554926</v>
      </c>
      <c r="AQ14" s="11">
        <f t="shared" si="24"/>
        <v>0.61868945868945868</v>
      </c>
      <c r="AR14" s="11">
        <f t="shared" si="24"/>
        <v>0.59424392545411653</v>
      </c>
      <c r="AS14" s="11">
        <f t="shared" si="24"/>
        <v>0.6129514607775477</v>
      </c>
      <c r="AT14" s="11">
        <f t="shared" si="24"/>
        <v>0.6077823347004101</v>
      </c>
      <c r="AU14" s="11">
        <f t="shared" si="24"/>
        <v>0.60376564636583574</v>
      </c>
      <c r="AV14" s="11">
        <f t="shared" si="24"/>
        <v>0.60674900749889726</v>
      </c>
      <c r="AW14" s="11">
        <f t="shared" si="24"/>
        <v>0.60806882920590632</v>
      </c>
      <c r="AX14" s="11">
        <f t="shared" si="24"/>
        <v>0.57860139860139859</v>
      </c>
      <c r="AY14" s="11">
        <f t="shared" si="24"/>
        <v>0.59882108183079052</v>
      </c>
      <c r="AZ14" s="11">
        <f t="shared" si="24"/>
        <v>0.58448496109627224</v>
      </c>
      <c r="BA14" s="11">
        <f t="shared" si="24"/>
        <v>0.61141906873614194</v>
      </c>
      <c r="BB14" s="11">
        <f t="shared" si="24"/>
        <v>0.62612301313061502</v>
      </c>
      <c r="BC14" s="11">
        <f t="shared" si="24"/>
        <v>0.60396335391356304</v>
      </c>
      <c r="BD14" s="11">
        <f t="shared" si="24"/>
        <v>0.56804733727810652</v>
      </c>
      <c r="BE14" s="11">
        <f t="shared" si="24"/>
        <v>0.61004670670098182</v>
      </c>
      <c r="BF14" s="11">
        <f t="shared" si="24"/>
        <v>0.57350993377483439</v>
      </c>
      <c r="BG14" s="11">
        <f t="shared" si="24"/>
        <v>0.58727289162071772</v>
      </c>
      <c r="BH14" s="11">
        <f t="shared" si="24"/>
        <v>0.55427160493827166</v>
      </c>
      <c r="BI14" s="11">
        <f t="shared" si="24"/>
        <v>0.60683060109289622</v>
      </c>
      <c r="BJ14" s="11">
        <f t="shared" si="24"/>
        <v>0.58970932175075175</v>
      </c>
      <c r="BK14" s="11">
        <f t="shared" si="24"/>
        <v>0.61039069689617664</v>
      </c>
      <c r="BL14" s="11">
        <f t="shared" si="24"/>
        <v>0.57286385842013088</v>
      </c>
      <c r="BM14" s="11">
        <f t="shared" si="24"/>
        <v>0.62522123893805315</v>
      </c>
      <c r="BN14" s="11">
        <f t="shared" si="24"/>
        <v>0.61077408396020383</v>
      </c>
      <c r="BO14" s="11">
        <f t="shared" si="24"/>
        <v>0.60654631348068166</v>
      </c>
      <c r="BP14" s="11">
        <f t="shared" si="24"/>
        <v>0.60039847539847535</v>
      </c>
      <c r="BT14" s="11">
        <f t="shared" ref="BT14:BW14" si="25">BT5/BT3</f>
        <v>0.60531900483135415</v>
      </c>
      <c r="BU14" s="11">
        <f t="shared" si="25"/>
        <v>0.60669326135250701</v>
      </c>
      <c r="BV14" s="11">
        <f t="shared" si="25"/>
        <v>0.62109245553960013</v>
      </c>
      <c r="BW14" s="11">
        <f t="shared" si="25"/>
        <v>0.61903790087463562</v>
      </c>
      <c r="BX14" s="11">
        <f>BX5/BX3</f>
        <v>0.60771212365158589</v>
      </c>
      <c r="BY14" s="11">
        <f t="shared" ref="BY14:CC14" si="26">BY5/BY3</f>
        <v>0.59311201308535777</v>
      </c>
      <c r="BZ14" s="11">
        <f t="shared" si="26"/>
        <v>0.60271633682576642</v>
      </c>
      <c r="CA14" s="11">
        <f t="shared" si="26"/>
        <v>0.58143428518277374</v>
      </c>
      <c r="CB14" s="11">
        <f t="shared" si="26"/>
        <v>0.5952266468505486</v>
      </c>
      <c r="CC14" s="11">
        <f t="shared" si="26"/>
        <v>0.61063300822336963</v>
      </c>
      <c r="CD14" s="11">
        <f t="shared" ref="CD14:CI14" si="27">CD5/CD3</f>
        <v>0</v>
      </c>
      <c r="CE14" s="11">
        <f t="shared" si="27"/>
        <v>0</v>
      </c>
      <c r="CF14" s="11">
        <f t="shared" si="27"/>
        <v>0</v>
      </c>
      <c r="CG14" s="11">
        <f t="shared" si="27"/>
        <v>0</v>
      </c>
      <c r="CH14" s="11">
        <f t="shared" si="27"/>
        <v>0</v>
      </c>
      <c r="CI14" s="11">
        <f t="shared" si="27"/>
        <v>0</v>
      </c>
    </row>
    <row r="15" spans="1:187" s="2" customFormat="1" x14ac:dyDescent="0.25">
      <c r="B15" s="2" t="s">
        <v>6</v>
      </c>
      <c r="C15" s="11">
        <f t="shared" ref="C15:AH15" si="28">C7/C3</f>
        <v>0.29615299579924831</v>
      </c>
      <c r="D15" s="11">
        <f t="shared" si="28"/>
        <v>0.26617419277969739</v>
      </c>
      <c r="E15" s="11">
        <f t="shared" si="28"/>
        <v>0.27270191100571906</v>
      </c>
      <c r="F15" s="11">
        <f t="shared" si="28"/>
        <v>0.30361678964557881</v>
      </c>
      <c r="G15" s="11">
        <f t="shared" si="28"/>
        <v>0.27324714072600698</v>
      </c>
      <c r="H15" s="11">
        <f t="shared" si="28"/>
        <v>0.2504660452729694</v>
      </c>
      <c r="I15" s="11">
        <f t="shared" si="28"/>
        <v>0.30285714285714288</v>
      </c>
      <c r="J15" s="11">
        <f t="shared" si="28"/>
        <v>0.32753055107216972</v>
      </c>
      <c r="K15" s="11">
        <f t="shared" si="28"/>
        <v>0.29005459292665559</v>
      </c>
      <c r="L15" s="11">
        <f t="shared" si="28"/>
        <v>0.15894797026872498</v>
      </c>
      <c r="M15" s="11">
        <f t="shared" si="28"/>
        <v>0.23704478463440146</v>
      </c>
      <c r="N15" s="11">
        <f t="shared" si="28"/>
        <v>0.26152155138572664</v>
      </c>
      <c r="O15" s="11">
        <f t="shared" si="28"/>
        <v>0.23269105160026127</v>
      </c>
      <c r="P15" s="11">
        <f t="shared" si="28"/>
        <v>0.20208333333333334</v>
      </c>
      <c r="Q15" s="11">
        <f t="shared" si="28"/>
        <v>0.23417437370925742</v>
      </c>
      <c r="R15" s="11">
        <f t="shared" si="28"/>
        <v>0.25708826901031717</v>
      </c>
      <c r="S15" s="11">
        <f t="shared" si="28"/>
        <v>0.23152350081037276</v>
      </c>
      <c r="T15" s="11">
        <f t="shared" si="28"/>
        <v>0.20925360104757748</v>
      </c>
      <c r="U15" s="11">
        <f t="shared" si="28"/>
        <v>0.22917988219302221</v>
      </c>
      <c r="V15" s="11">
        <f t="shared" si="28"/>
        <v>0.26472664522707662</v>
      </c>
      <c r="W15" s="11">
        <f t="shared" si="28"/>
        <v>0.23383208645054032</v>
      </c>
      <c r="X15" s="11">
        <f t="shared" si="28"/>
        <v>0.21793478260869564</v>
      </c>
      <c r="Y15" s="11">
        <f t="shared" si="28"/>
        <v>0.23676248108925871</v>
      </c>
      <c r="Z15" s="11">
        <f t="shared" si="28"/>
        <v>0.26809289009066328</v>
      </c>
      <c r="AA15" s="11">
        <f t="shared" si="28"/>
        <v>0.23705744822979291</v>
      </c>
      <c r="AB15" s="11">
        <f t="shared" si="28"/>
        <v>0.20023914643119942</v>
      </c>
      <c r="AC15" s="11">
        <f t="shared" si="28"/>
        <v>0.23611240780506021</v>
      </c>
      <c r="AD15" s="11">
        <f t="shared" si="28"/>
        <v>0.26357354392892401</v>
      </c>
      <c r="AE15" s="11">
        <f t="shared" si="28"/>
        <v>0.23129430296665793</v>
      </c>
      <c r="AF15" s="11">
        <f t="shared" si="28"/>
        <v>0.2009</v>
      </c>
      <c r="AG15" s="11">
        <f t="shared" si="28"/>
        <v>0.23847500486286716</v>
      </c>
      <c r="AH15" s="11">
        <f t="shared" si="28"/>
        <v>0.27350723632897134</v>
      </c>
      <c r="AI15" s="11">
        <f t="shared" ref="AI15:BP15" si="29">AI7/AI3</f>
        <v>0.23445876046271044</v>
      </c>
      <c r="AJ15" s="11">
        <f t="shared" si="29"/>
        <v>5.9092358380274206E-2</v>
      </c>
      <c r="AK15" s="11">
        <f t="shared" si="29"/>
        <v>0.24709366089054619</v>
      </c>
      <c r="AL15" s="11">
        <f t="shared" si="29"/>
        <v>0.29509379509379507</v>
      </c>
      <c r="AM15" s="11">
        <f t="shared" si="29"/>
        <v>0.24730116765807447</v>
      </c>
      <c r="AN15" s="11">
        <f t="shared" si="29"/>
        <v>4.73899446716382E-2</v>
      </c>
      <c r="AO15" s="11">
        <f t="shared" si="29"/>
        <v>0.23747705218987675</v>
      </c>
      <c r="AP15" s="11">
        <f t="shared" si="29"/>
        <v>0.29359940558327141</v>
      </c>
      <c r="AQ15" s="11">
        <f t="shared" si="29"/>
        <v>0.2978917378917379</v>
      </c>
      <c r="AR15" s="11">
        <f t="shared" si="29"/>
        <v>0.23130455296060393</v>
      </c>
      <c r="AS15" s="11">
        <f t="shared" si="29"/>
        <v>0.28007821486082357</v>
      </c>
      <c r="AT15" s="11">
        <f t="shared" si="29"/>
        <v>0.29888966690007002</v>
      </c>
      <c r="AU15" s="11">
        <f t="shared" si="29"/>
        <v>0.26285894603976018</v>
      </c>
      <c r="AV15" s="11">
        <f t="shared" si="29"/>
        <v>0.23864137626819584</v>
      </c>
      <c r="AW15" s="11">
        <f t="shared" si="29"/>
        <v>0.27671201023136843</v>
      </c>
      <c r="AX15" s="11">
        <f t="shared" si="29"/>
        <v>0.27706293706293705</v>
      </c>
      <c r="AY15" s="11">
        <f t="shared" si="29"/>
        <v>0.26560332871012482</v>
      </c>
      <c r="AZ15" s="11">
        <f t="shared" si="29"/>
        <v>0.27151318081523634</v>
      </c>
      <c r="BA15" s="11">
        <f t="shared" si="29"/>
        <v>0.30177383592017737</v>
      </c>
      <c r="BB15" s="11">
        <f t="shared" si="29"/>
        <v>0.29775891006022315</v>
      </c>
      <c r="BC15" s="11">
        <f t="shared" si="29"/>
        <v>0.28858793069109739</v>
      </c>
      <c r="BD15" s="11">
        <f t="shared" si="29"/>
        <v>0.17666948436179206</v>
      </c>
      <c r="BE15" s="11">
        <f t="shared" si="29"/>
        <v>0.32456391192450673</v>
      </c>
      <c r="BF15" s="11">
        <f t="shared" si="29"/>
        <v>0.20671081677704195</v>
      </c>
      <c r="BG15" s="11">
        <f t="shared" si="29"/>
        <v>0.27912862695471391</v>
      </c>
      <c r="BH15" s="11">
        <f t="shared" si="29"/>
        <v>0.20493827160493827</v>
      </c>
      <c r="BI15" s="11">
        <f t="shared" si="29"/>
        <v>0.30664845173041894</v>
      </c>
      <c r="BJ15" s="11">
        <f t="shared" si="29"/>
        <v>0.20055128633478114</v>
      </c>
      <c r="BK15" s="11">
        <f t="shared" si="29"/>
        <v>0.27357148832928974</v>
      </c>
      <c r="BL15" s="11">
        <f t="shared" si="29"/>
        <v>0.20951239745598674</v>
      </c>
      <c r="BM15" s="11">
        <f t="shared" si="29"/>
        <v>0.18946902654867256</v>
      </c>
      <c r="BN15" s="11">
        <f t="shared" si="29"/>
        <v>0.21289331068510881</v>
      </c>
      <c r="BO15" s="11">
        <f t="shared" si="29"/>
        <v>0.21174287160452168</v>
      </c>
      <c r="BP15" s="11">
        <f t="shared" si="29"/>
        <v>0.23466735966735966</v>
      </c>
      <c r="BT15" s="11">
        <f t="shared" ref="BT15:BW15" si="30">BT7/BT3</f>
        <v>0.23445613401363616</v>
      </c>
      <c r="BU15" s="11">
        <f t="shared" si="30"/>
        <v>0.20679358861046748</v>
      </c>
      <c r="BV15" s="11">
        <f t="shared" si="30"/>
        <v>0.21415552855407047</v>
      </c>
      <c r="BW15" s="11">
        <f t="shared" si="30"/>
        <v>0.26682215743440235</v>
      </c>
      <c r="BX15" s="11">
        <f>BX7/BX3</f>
        <v>0.27064884881661566</v>
      </c>
      <c r="BY15" s="11">
        <f t="shared" ref="BY15:CC15" si="31">BY7/BY3</f>
        <v>0.27252074877324772</v>
      </c>
      <c r="BZ15" s="11">
        <f t="shared" si="31"/>
        <v>0.26666666666666666</v>
      </c>
      <c r="CA15" s="11">
        <f t="shared" si="31"/>
        <v>0.25367407683006232</v>
      </c>
      <c r="CB15" s="11">
        <f t="shared" si="31"/>
        <v>0.24721335839489444</v>
      </c>
      <c r="CC15" s="11">
        <f t="shared" si="31"/>
        <v>0.21232018019166612</v>
      </c>
      <c r="CD15" s="11">
        <f t="shared" ref="CD15:CI15" si="32">CD7/CD3</f>
        <v>0</v>
      </c>
      <c r="CE15" s="11">
        <f t="shared" si="32"/>
        <v>0</v>
      </c>
      <c r="CF15" s="11">
        <f t="shared" si="32"/>
        <v>0</v>
      </c>
      <c r="CG15" s="11">
        <f t="shared" si="32"/>
        <v>0</v>
      </c>
      <c r="CH15" s="11">
        <f t="shared" si="32"/>
        <v>0</v>
      </c>
      <c r="CI15" s="11">
        <f t="shared" si="32"/>
        <v>0</v>
      </c>
    </row>
    <row r="17" spans="81:84" x14ac:dyDescent="0.25">
      <c r="CC17" s="14">
        <f>RATE(10,0,-BT11,CC11)</f>
        <v>1.6706937479280818E-2</v>
      </c>
      <c r="CE17" s="13" t="s">
        <v>86</v>
      </c>
      <c r="CF17" s="17">
        <v>0.02</v>
      </c>
    </row>
    <row r="18" spans="81:84" x14ac:dyDescent="0.25">
      <c r="CE18" s="13" t="s">
        <v>87</v>
      </c>
      <c r="CF18" s="17">
        <v>0.06</v>
      </c>
    </row>
    <row r="19" spans="81:84" x14ac:dyDescent="0.25">
      <c r="CE19" s="13" t="s">
        <v>88</v>
      </c>
      <c r="CF19" s="19">
        <f>NPV(CF18,CD11:GA11)</f>
        <v>266180.81070941745</v>
      </c>
    </row>
    <row r="20" spans="81:84" x14ac:dyDescent="0.25">
      <c r="CE20" s="13" t="s">
        <v>89</v>
      </c>
      <c r="CF20" s="18">
        <f>CF19/Main!L3</f>
        <v>61.841151330017183</v>
      </c>
    </row>
  </sheetData>
  <hyperlinks>
    <hyperlink ref="A1" location="Main!A1" display="Main" xr:uid="{C5724551-2886-446F-AF08-B3FD03018F9A}"/>
  </hyperlinks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2025-03-11T15:20:38Z</dcterms:created>
  <dcterms:modified xsi:type="dcterms:W3CDTF">2025-06-22T20:42:03Z</dcterms:modified>
</cp:coreProperties>
</file>