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2.xml" ContentType="application/vnd.openxmlformats-officedocument.spreadsheetml.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ava-Naive-Bayes-Classifier-JNBC\doc\"/>
    </mc:Choice>
  </mc:AlternateContent>
  <xr:revisionPtr revIDLastSave="0" documentId="13_ncr:1_{CECA7122-7EF3-4FBF-90DC-A5BD926DFA69}" xr6:coauthVersionLast="45" xr6:coauthVersionMax="45" xr10:uidLastSave="{00000000-0000-0000-0000-000000000000}"/>
  <bookViews>
    <workbookView xWindow="-96" yWindow="-96" windowWidth="23232" windowHeight="13152" activeTab="3" xr2:uid="{5DD707F2-665C-4F54-8809-F4F2A936AEF3}"/>
  </bookViews>
  <sheets>
    <sheet name="sample1" sheetId="1" r:id="rId1"/>
    <sheet name="sample1_keyValues" sheetId="3" r:id="rId2"/>
    <sheet name="sample2" sheetId="4" r:id="rId3"/>
    <sheet name="sample2_keyValues" sheetId="5" r:id="rId4"/>
    <sheet name="sample2_laplaced" sheetId="6" r:id="rId5"/>
  </sheets>
  <calcPr calcId="191029"/>
  <pivotCaches>
    <pivotCache cacheId="0" r:id="rId6"/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6" l="1"/>
  <c r="D53" i="6"/>
  <c r="C52" i="6"/>
  <c r="D47" i="6"/>
  <c r="C46" i="6"/>
  <c r="D42" i="6"/>
  <c r="C40" i="6"/>
  <c r="C56" i="6"/>
  <c r="C39" i="6"/>
  <c r="D55" i="6"/>
  <c r="C53" i="6"/>
  <c r="D48" i="6"/>
  <c r="C47" i="6"/>
  <c r="D43" i="6"/>
  <c r="C42" i="6"/>
  <c r="D52" i="6"/>
  <c r="D46" i="6"/>
  <c r="D40" i="6"/>
  <c r="D56" i="6"/>
  <c r="C55" i="6"/>
  <c r="D51" i="6"/>
  <c r="C48" i="6"/>
  <c r="D44" i="6"/>
  <c r="C43" i="6"/>
  <c r="D39" i="6"/>
  <c r="D57" i="6"/>
  <c r="C51" i="6"/>
  <c r="C44" i="6"/>
  <c r="D57" i="4"/>
  <c r="C56" i="4"/>
  <c r="D51" i="4"/>
  <c r="C48" i="4"/>
  <c r="D46" i="4"/>
  <c r="C43" i="4"/>
  <c r="C40" i="4"/>
  <c r="D53" i="4"/>
  <c r="D47" i="4"/>
  <c r="D44" i="4"/>
  <c r="C57" i="4"/>
  <c r="C51" i="4"/>
  <c r="C44" i="4"/>
  <c r="D56" i="4"/>
  <c r="C55" i="4"/>
  <c r="C53" i="4"/>
  <c r="D48" i="4"/>
  <c r="C46" i="4"/>
  <c r="D42" i="4"/>
  <c r="D55" i="4"/>
  <c r="C52" i="4"/>
  <c r="C42" i="4"/>
  <c r="D52" i="4"/>
  <c r="C47" i="4"/>
  <c r="D40" i="4"/>
  <c r="D43" i="4"/>
  <c r="E44" i="6" l="1"/>
  <c r="E51" i="6"/>
  <c r="D59" i="6"/>
  <c r="E43" i="6"/>
  <c r="E48" i="6"/>
  <c r="E55" i="6"/>
  <c r="D60" i="6"/>
  <c r="E42" i="6"/>
  <c r="E47" i="6"/>
  <c r="E53" i="6"/>
  <c r="C59" i="6"/>
  <c r="E39" i="6"/>
  <c r="E56" i="6"/>
  <c r="C60" i="6"/>
  <c r="E40" i="6"/>
  <c r="E60" i="6" s="1"/>
  <c r="E46" i="6"/>
  <c r="E52" i="6"/>
  <c r="E57" i="6"/>
  <c r="C60" i="4"/>
  <c r="E40" i="4"/>
  <c r="D60" i="4"/>
  <c r="E42" i="4"/>
  <c r="E43" i="4"/>
  <c r="E46" i="4"/>
  <c r="E47" i="4"/>
  <c r="E51" i="4"/>
  <c r="E52" i="4"/>
  <c r="E53" i="4"/>
  <c r="E55" i="4"/>
  <c r="E56" i="4"/>
  <c r="E57" i="4"/>
  <c r="E48" i="4"/>
  <c r="E44" i="4"/>
  <c r="G39" i="1"/>
  <c r="G40" i="1"/>
  <c r="G38" i="1"/>
  <c r="G37" i="1"/>
  <c r="G41" i="1"/>
  <c r="C41" i="1"/>
  <c r="C40" i="1"/>
  <c r="C39" i="1"/>
  <c r="C38" i="1"/>
  <c r="C37" i="1"/>
  <c r="D39" i="4"/>
  <c r="C39" i="4"/>
  <c r="E59" i="6" l="1"/>
  <c r="E60" i="4"/>
  <c r="E39" i="4"/>
  <c r="E59" i="4" s="1"/>
  <c r="C59" i="4"/>
  <c r="D59" i="4"/>
  <c r="C42" i="1"/>
  <c r="G42" i="1"/>
  <c r="C45" i="1" l="1"/>
  <c r="C44" i="1"/>
</calcChain>
</file>

<file path=xl/sharedStrings.xml><?xml version="1.0" encoding="utf-8"?>
<sst xmlns="http://schemas.openxmlformats.org/spreadsheetml/2006/main" count="411" uniqueCount="107">
  <si>
    <t xml:space="preserve"> Hot</t>
  </si>
  <si>
    <t xml:space="preserve"> High</t>
  </si>
  <si>
    <t xml:space="preserve"> Weak</t>
  </si>
  <si>
    <t xml:space="preserve"> Strong</t>
  </si>
  <si>
    <t xml:space="preserve"> Mild</t>
  </si>
  <si>
    <t xml:space="preserve"> Cool</t>
  </si>
  <si>
    <t xml:space="preserve"> Normal</t>
  </si>
  <si>
    <t xml:space="preserve">        Sunny</t>
  </si>
  <si>
    <t xml:space="preserve">        Overcast</t>
  </si>
  <si>
    <t xml:space="preserve">        Rain</t>
  </si>
  <si>
    <t xml:space="preserve"> No</t>
  </si>
  <si>
    <t xml:space="preserve"> Yes</t>
  </si>
  <si>
    <t>outlook</t>
  </si>
  <si>
    <t xml:space="preserve"> temp</t>
  </si>
  <si>
    <t>humidity</t>
  </si>
  <si>
    <t>wind</t>
  </si>
  <si>
    <t>play</t>
  </si>
  <si>
    <t>Column Labels</t>
  </si>
  <si>
    <t>Grand Total</t>
  </si>
  <si>
    <t>Row Labels</t>
  </si>
  <si>
    <t>Observation</t>
  </si>
  <si>
    <t>Sum of Observation</t>
  </si>
  <si>
    <t>Play</t>
  </si>
  <si>
    <t xml:space="preserve"> "outlook=Sunny";</t>
  </si>
  <si>
    <t>"temp=Cool";</t>
  </si>
  <si>
    <t>"humidity=High";</t>
  </si>
  <si>
    <t>"wind=Strong";</t>
  </si>
  <si>
    <t>"play=Yes";</t>
  </si>
  <si>
    <t>"play=No";</t>
  </si>
  <si>
    <t>P(play=Yes)</t>
  </si>
  <si>
    <t>P(play=No)</t>
  </si>
  <si>
    <t>~gL</t>
  </si>
  <si>
    <t>~gL//~cA//No</t>
  </si>
  <si>
    <t>~gL//~cA//No//~fE//humidity=High</t>
  </si>
  <si>
    <t>~gL//~cA//No//~fE//humidity=Normal</t>
  </si>
  <si>
    <t>~gL//~cA//No//~fE//outlook=Rain</t>
  </si>
  <si>
    <t>~gL//~cA//No//~fE//outlook=Sunny</t>
  </si>
  <si>
    <t>~gL//~cA//No//~fE//temp=Cool</t>
  </si>
  <si>
    <t>~gL//~cA//No//~fE//temp=Hot</t>
  </si>
  <si>
    <t>~gL//~cA//No//~fE//temp=Mild</t>
  </si>
  <si>
    <t>~gL//~cA//No//~fE//wind=Strong</t>
  </si>
  <si>
    <t>~gL//~cA//No//~fE//wind=Weak</t>
  </si>
  <si>
    <t>~gL//~cA//Yes</t>
  </si>
  <si>
    <t>~gL//~cA//Yes//~fE//humidity=High</t>
  </si>
  <si>
    <t>~gL//~cA//Yes//~fE//humidity=Normal</t>
  </si>
  <si>
    <t>~gL//~cA//Yes//~fE//outlook=Overcast</t>
  </si>
  <si>
    <t>~gL//~cA//Yes//~fE//outlook=Rain</t>
  </si>
  <si>
    <t>~gL//~cA//Yes//~fE//outlook=Sunny</t>
  </si>
  <si>
    <t>~gL//~cA//Yes//~fE//temp=Cool</t>
  </si>
  <si>
    <t>~gL//~cA//Yes//~fE//temp=Hot</t>
  </si>
  <si>
    <t>~gL//~cA//Yes//~fE//temp=Mild</t>
  </si>
  <si>
    <t>~gL//~cA//Yes//~fE//wind=Strong</t>
  </si>
  <si>
    <t>~gL//~cA//Yes//~fE//wind=Weak</t>
  </si>
  <si>
    <t>~gL//~cA//Yes//~fE//wind</t>
  </si>
  <si>
    <t>~gL//~cA//Yes//~fE//temp</t>
  </si>
  <si>
    <t>~gL//~cA//Yes//~fE//outlook</t>
  </si>
  <si>
    <t>~gL//~cA//Yes//~fE//humidity</t>
  </si>
  <si>
    <t>~gL//~cA//No//~fE//wind</t>
  </si>
  <si>
    <t>~gL//~cA//No//~fE//temp</t>
  </si>
  <si>
    <t>~gL//~cA//No//~fE//outlook</t>
  </si>
  <si>
    <t>~gL//~cA//No//~fE//humidity</t>
  </si>
  <si>
    <t>key</t>
  </si>
  <si>
    <t>value</t>
  </si>
  <si>
    <t>~gL//~cA//0//~fE//X1=C</t>
  </si>
  <si>
    <t>~gL//~cA//0//~fE//X1=B</t>
  </si>
  <si>
    <t>~gL//~cA//0//~fE//X1=A</t>
  </si>
  <si>
    <t>~gL//~cA//1</t>
  </si>
  <si>
    <t>~gL//~cA//0//~fE//X2=L</t>
  </si>
  <si>
    <t>~gL//~cA//0</t>
  </si>
  <si>
    <t>~gL//~cA//1//~fE//X2</t>
  </si>
  <si>
    <t>~gL//~cA//1//~fE//X1</t>
  </si>
  <si>
    <t>~gL//~cA//0//~fE//X2</t>
  </si>
  <si>
    <t>~gL//~cA//1//~fE//X2=S</t>
  </si>
  <si>
    <t>~gL//~cA//0//~fE//X2=S</t>
  </si>
  <si>
    <t>~gL//~cA//0//~fE//X1</t>
  </si>
  <si>
    <t>~gL//~cA//1//~fE//X2=M</t>
  </si>
  <si>
    <t>~gL//~cA//0//~fE//X2=M</t>
  </si>
  <si>
    <t>~gL//~cA//1//~fE//X2=L</t>
  </si>
  <si>
    <t>~gL//~cA//1//~fE//X1=B</t>
  </si>
  <si>
    <t>~gL//~cA//1//~fE//X1=A</t>
  </si>
  <si>
    <t>~gL//~cA//1//~fE//X1=C</t>
  </si>
  <si>
    <t>X1</t>
  </si>
  <si>
    <t>X2</t>
  </si>
  <si>
    <t>Y</t>
  </si>
  <si>
    <t>C</t>
  </si>
  <si>
    <t>L</t>
  </si>
  <si>
    <t>A</t>
  </si>
  <si>
    <t>B</t>
  </si>
  <si>
    <t>S</t>
  </si>
  <si>
    <t>M</t>
  </si>
  <si>
    <t>P("Y"=1)=</t>
  </si>
  <si>
    <t>P("Y"=0)=</t>
  </si>
  <si>
    <t>P("X1"="B"|Y=1)=</t>
  </si>
  <si>
    <t>P("X1"="A"|Y=1)=</t>
  </si>
  <si>
    <t>P("X1"="C"|Y=1)=</t>
  </si>
  <si>
    <t>P("X2"="S"|Y=1)=</t>
  </si>
  <si>
    <t>P("X2"="M"|Y=1)=</t>
  </si>
  <si>
    <t>P("X2"="L"|Y=1)=</t>
  </si>
  <si>
    <t>P("X1"="B"|Y=0)=</t>
  </si>
  <si>
    <t>P("X1"="A"|Y=0)=</t>
  </si>
  <si>
    <t>P("X1"="C"|Y=0)=</t>
  </si>
  <si>
    <t>P("X2"="S"|Y=0)=</t>
  </si>
  <si>
    <t>P("X2"="M"|Y=0)=</t>
  </si>
  <si>
    <t>P("X2"="L"|Y=0)=</t>
  </si>
  <si>
    <t>P</t>
  </si>
  <si>
    <t>ProductP0</t>
  </si>
  <si>
    <t>ProductP1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</si>
</sst>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 CARSENAT" refreshedDate="43805.6125994213" createdVersion="6" refreshedVersion="6" minRefreshableVersion="3" recordCount="14" xr:uid="{E10E7968-E015-43B3-92B9-6D93E9355F70}">
  <cacheSource type="worksheet">
    <worksheetSource name="Table2"/>
  </cacheSource>
  <cacheFields count="6">
    <cacheField name="outlook" numFmtId="0">
      <sharedItems count="3">
        <s v="        Sunny"/>
        <s v="        Overcast"/>
        <s v="        Rain"/>
      </sharedItems>
    </cacheField>
    <cacheField name=" temp" numFmtId="0">
      <sharedItems count="3">
        <s v=" Hot"/>
        <s v=" Mild"/>
        <s v=" Cool"/>
      </sharedItems>
    </cacheField>
    <cacheField name="humidity" numFmtId="0">
      <sharedItems count="2">
        <s v=" High"/>
        <s v=" Normal"/>
      </sharedItems>
    </cacheField>
    <cacheField name="wind" numFmtId="0">
      <sharedItems count="2">
        <s v=" Weak"/>
        <s v=" Strong"/>
      </sharedItems>
    </cacheField>
    <cacheField name="play" numFmtId="0">
      <sharedItems count="2">
        <s v=" No"/>
        <s v=" Yes"/>
      </sharedItems>
    </cacheField>
    <cacheField name="Observatio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" refreshedDate="43806.427411226854" createdVersion="6" refreshedVersion="6" minRefreshableVersion="3" recordCount="15" xr:uid="{CB5AF272-B8E2-4E13-9050-30EB8099F159}">
  <cacheSource type="worksheet">
    <worksheetSource name="Table1"/>
  </cacheSource>
  <cacheFields count="4">
    <cacheField name="X1" numFmtId="0">
      <sharedItems count="3">
        <s v="A"/>
        <s v="B"/>
        <s v="C"/>
      </sharedItems>
    </cacheField>
    <cacheField name="X2" numFmtId="0">
      <sharedItems count="3">
        <s v="S"/>
        <s v="M"/>
        <s v="L"/>
      </sharedItems>
    </cacheField>
    <cacheField name="Y" numFmtId="0">
      <sharedItems containsSemiMixedTypes="0" containsString="0" containsNumber="1" containsInteger="1" minValue="0" maxValue="1" count="2">
        <n v="0"/>
        <n v="1"/>
      </sharedItems>
    </cacheField>
    <cacheField name="Observatio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n v="1"/>
  </r>
  <r>
    <x v="0"/>
    <x v="0"/>
    <x v="0"/>
    <x v="1"/>
    <x v="0"/>
    <n v="1"/>
  </r>
  <r>
    <x v="1"/>
    <x v="0"/>
    <x v="0"/>
    <x v="0"/>
    <x v="1"/>
    <n v="1"/>
  </r>
  <r>
    <x v="2"/>
    <x v="1"/>
    <x v="0"/>
    <x v="0"/>
    <x v="1"/>
    <n v="1"/>
  </r>
  <r>
    <x v="2"/>
    <x v="2"/>
    <x v="1"/>
    <x v="0"/>
    <x v="1"/>
    <n v="1"/>
  </r>
  <r>
    <x v="2"/>
    <x v="2"/>
    <x v="1"/>
    <x v="1"/>
    <x v="0"/>
    <n v="1"/>
  </r>
  <r>
    <x v="1"/>
    <x v="2"/>
    <x v="1"/>
    <x v="1"/>
    <x v="1"/>
    <n v="1"/>
  </r>
  <r>
    <x v="0"/>
    <x v="1"/>
    <x v="0"/>
    <x v="0"/>
    <x v="0"/>
    <n v="1"/>
  </r>
  <r>
    <x v="0"/>
    <x v="2"/>
    <x v="1"/>
    <x v="0"/>
    <x v="1"/>
    <n v="1"/>
  </r>
  <r>
    <x v="2"/>
    <x v="1"/>
    <x v="1"/>
    <x v="0"/>
    <x v="1"/>
    <n v="1"/>
  </r>
  <r>
    <x v="0"/>
    <x v="1"/>
    <x v="1"/>
    <x v="1"/>
    <x v="1"/>
    <n v="1"/>
  </r>
  <r>
    <x v="1"/>
    <x v="1"/>
    <x v="0"/>
    <x v="1"/>
    <x v="1"/>
    <n v="1"/>
  </r>
  <r>
    <x v="1"/>
    <x v="0"/>
    <x v="1"/>
    <x v="0"/>
    <x v="1"/>
    <n v="1"/>
  </r>
  <r>
    <x v="2"/>
    <x v="1"/>
    <x v="0"/>
    <x v="1"/>
    <x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1"/>
  </r>
  <r>
    <x v="0"/>
    <x v="1"/>
    <x v="0"/>
    <n v="1"/>
  </r>
  <r>
    <x v="0"/>
    <x v="1"/>
    <x v="1"/>
    <n v="1"/>
  </r>
  <r>
    <x v="0"/>
    <x v="0"/>
    <x v="1"/>
    <n v="1"/>
  </r>
  <r>
    <x v="0"/>
    <x v="0"/>
    <x v="0"/>
    <n v="1"/>
  </r>
  <r>
    <x v="1"/>
    <x v="0"/>
    <x v="0"/>
    <n v="1"/>
  </r>
  <r>
    <x v="1"/>
    <x v="1"/>
    <x v="0"/>
    <n v="1"/>
  </r>
  <r>
    <x v="1"/>
    <x v="1"/>
    <x v="1"/>
    <n v="1"/>
  </r>
  <r>
    <x v="1"/>
    <x v="2"/>
    <x v="1"/>
    <n v="1"/>
  </r>
  <r>
    <x v="1"/>
    <x v="2"/>
    <x v="1"/>
    <n v="1"/>
  </r>
  <r>
    <x v="2"/>
    <x v="2"/>
    <x v="1"/>
    <n v="1"/>
  </r>
  <r>
    <x v="2"/>
    <x v="1"/>
    <x v="1"/>
    <n v="1"/>
  </r>
  <r>
    <x v="2"/>
    <x v="1"/>
    <x v="1"/>
    <n v="1"/>
  </r>
  <r>
    <x v="2"/>
    <x v="2"/>
    <x v="1"/>
    <n v="1"/>
  </r>
  <r>
    <x v="2"/>
    <x v="2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79156-A028-4ACC-B45F-5C20AF7D4A71}" name="PivotTable1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30:D35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D76E7-B827-4379-85D8-AF9D65C273AA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21:H26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7D612-55A4-4052-8A3C-D1DA68AB7A3F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1:E2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2F67A-8542-4AF7-8624-9C9125E14C8E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1:M24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ED947-C6F5-4442-A021-7FCD16A1CEE6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1:E3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64302-94A3-4101-A258-21641D66AF30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1:J3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1060C-D6C8-4D2B-B2C0-241A3F1B9FDB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1:J2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2606D-1444-47D9-9CB0-C85CA8F828FC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1:J2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0B62D-D727-4069-91B5-99EB9F847ECD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1:J3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03730-C23A-4196-9976-4AEF56A1F64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1:E3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A06CD-DD99-410D-B21A-81CA5CA5E3C0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1:M24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D2B1-4D62-4786-A92B-6A771F40503A}" name="PivotTable8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30:P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D87D4-9967-4436-AF07-0A16F6285BF2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1:E2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D01A5-8B85-4036-BA6F-504E86F4E79C}" name="PivotTable10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30:H3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C5204-20BF-4133-86B5-A9E318DA254F}" name="PivotTable5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21:P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EF72E-2F3F-4D71-9374-E42B3966A7F7}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21:D26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3B467-7CD4-4440-BD75-7FDE97455E08}" name="PivotTable7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30:S33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E24CD-68CB-4B56-A9D6-3F54AF1D1897}" name="PivotTable9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30:L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A50E0-C108-4B58-A1A8-333579B6799B}" name="PivotTable6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21:S24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1B27A-3948-470C-9D29-F636E72728D4}" name="PivotTable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21:L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BEC0D5-89B3-44B0-9521-95362053ACF9}" name="Table2" displayName="Table2" ref="B3:G17" totalsRowShown="0">
  <autoFilter ref="B3:G17" xr:uid="{C09AC539-A3F3-44D6-84B8-B7F538F82AE2}"/>
  <tableColumns count="6">
    <tableColumn id="1" xr3:uid="{BE129D34-968C-40DE-96AC-FA6E8D987D68}" name="outlook"/>
    <tableColumn id="2" xr3:uid="{A0B27379-909B-4124-B55D-D4403081DA7E}" name=" temp"/>
    <tableColumn id="3" xr3:uid="{B51FC22C-0E90-44BD-8439-BEB8EC5500BD}" name="humidity"/>
    <tableColumn id="4" xr3:uid="{20D4F00D-60F6-4B60-AA89-4CCD0096FABB}" name="wind"/>
    <tableColumn id="5" xr3:uid="{81AD663F-0571-4D7E-BEB5-74C5BB59717F}" name="play"/>
    <tableColumn id="6" xr3:uid="{9A9B68DC-C152-49DE-97AD-AA2D64913B0B}" name="Observ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4FF48-3527-4921-AC4E-A46AFB051B91}" name="Table1" displayName="Table1" ref="B2:E17" totalsRowShown="0">
  <autoFilter ref="B2:E17" xr:uid="{2F4C98F1-BA66-43ED-BE3F-02969C04740E}"/>
  <tableColumns count="4">
    <tableColumn id="1" xr3:uid="{DC9CBF3A-9704-4A0D-B9A7-DBFEB13FECA8}" name="X1"/>
    <tableColumn id="2" xr3:uid="{A24D88E3-F637-4930-A038-B6A7D015736D}" name="X2"/>
    <tableColumn id="3" xr3:uid="{0238BA58-EDFB-4B96-A175-E02702BE7FA0}" name="Y"/>
    <tableColumn id="4" xr3:uid="{F64136A6-A0B9-4C53-8B5B-1AE6A39FBE03}" name="Observ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2B950E-888E-4E73-8105-EF0AE5EBD2FE}" name="Table14" displayName="Table14" ref="B2:E17" totalsRowShown="0">
  <autoFilter ref="B2:E17" xr:uid="{2F4C98F1-BA66-43ED-BE3F-02969C04740E}"/>
  <tableColumns count="4">
    <tableColumn id="1" xr3:uid="{34FCD011-9EA6-4344-A68F-2877BE2B6DF8}" name="X1"/>
    <tableColumn id="2" xr3:uid="{804DFFEF-ABD0-4A9E-9D14-535F389142FD}" name="X2"/>
    <tableColumn id="3" xr3:uid="{947EC95C-8641-4532-BFD5-F6C948CA6691}" name="Y"/>
    <tableColumn id="4" xr3:uid="{5CC117C6-E9F1-49EC-9A3D-DE8FA7836972}" name="Observ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table" Target="../tables/table2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6" Type="http://schemas.openxmlformats.org/officeDocument/2006/relationships/table" Target="../tables/table3.xml"/><Relationship Id="rId5" Type="http://schemas.openxmlformats.org/officeDocument/2006/relationships/pivotTable" Target="../pivotTables/pivotTable20.xml"/><Relationship Id="rId4" Type="http://schemas.openxmlformats.org/officeDocument/2006/relationships/pivotTable" Target="../pivotTables/pivot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E3E5-899C-4353-956B-BB8004DB9709}">
  <dimension ref="B3:S45"/>
  <sheetViews>
    <sheetView topLeftCell="A13" workbookViewId="0">
      <selection activeCell="C37" sqref="C37"/>
    </sheetView>
  </sheetViews>
  <sheetFormatPr defaultRowHeight="14.4" x14ac:dyDescent="0.55000000000000004"/>
  <cols>
    <col min="2" max="2" width="18.68359375" bestFit="1" customWidth="1"/>
    <col min="3" max="3" width="16.26171875" bestFit="1" customWidth="1"/>
    <col min="4" max="4" width="8.15625" bestFit="1" customWidth="1"/>
    <col min="6" max="6" width="18.68359375" bestFit="1" customWidth="1"/>
    <col min="7" max="7" width="16.26171875" bestFit="1" customWidth="1"/>
    <col min="8" max="8" width="8.15625" bestFit="1" customWidth="1"/>
    <col min="9" max="9" width="3.68359375" customWidth="1"/>
    <col min="10" max="10" width="18.68359375" bestFit="1" customWidth="1"/>
    <col min="11" max="11" width="16.26171875" bestFit="1" customWidth="1"/>
    <col min="12" max="12" width="8.15625" bestFit="1" customWidth="1"/>
    <col min="13" max="13" width="4" bestFit="1" customWidth="1"/>
    <col min="14" max="14" width="18.68359375" bestFit="1" customWidth="1"/>
    <col min="15" max="15" width="16.26171875" bestFit="1" customWidth="1"/>
    <col min="16" max="16" width="8.15625" bestFit="1" customWidth="1"/>
    <col min="17" max="17" width="4" bestFit="1" customWidth="1"/>
    <col min="18" max="18" width="13.15625" bestFit="1" customWidth="1"/>
    <col min="19" max="20" width="18.68359375" bestFit="1" customWidth="1"/>
    <col min="21" max="21" width="4" bestFit="1" customWidth="1"/>
    <col min="22" max="22" width="18.68359375" bestFit="1" customWidth="1"/>
    <col min="23" max="23" width="16.26171875" bestFit="1" customWidth="1"/>
    <col min="24" max="24" width="4" bestFit="1" customWidth="1"/>
  </cols>
  <sheetData>
    <row r="3" spans="2:7" x14ac:dyDescent="0.55000000000000004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20</v>
      </c>
    </row>
    <row r="4" spans="2:7" x14ac:dyDescent="0.55000000000000004">
      <c r="B4" t="s">
        <v>7</v>
      </c>
      <c r="C4" t="s">
        <v>0</v>
      </c>
      <c r="D4" t="s">
        <v>1</v>
      </c>
      <c r="E4" t="s">
        <v>2</v>
      </c>
      <c r="F4" t="s">
        <v>10</v>
      </c>
      <c r="G4">
        <v>1</v>
      </c>
    </row>
    <row r="5" spans="2:7" x14ac:dyDescent="0.55000000000000004">
      <c r="B5" t="s">
        <v>7</v>
      </c>
      <c r="C5" t="s">
        <v>0</v>
      </c>
      <c r="D5" t="s">
        <v>1</v>
      </c>
      <c r="E5" t="s">
        <v>3</v>
      </c>
      <c r="F5" t="s">
        <v>10</v>
      </c>
      <c r="G5">
        <v>1</v>
      </c>
    </row>
    <row r="6" spans="2:7" x14ac:dyDescent="0.55000000000000004">
      <c r="B6" t="s">
        <v>8</v>
      </c>
      <c r="C6" t="s">
        <v>0</v>
      </c>
      <c r="D6" t="s">
        <v>1</v>
      </c>
      <c r="E6" t="s">
        <v>2</v>
      </c>
      <c r="F6" t="s">
        <v>11</v>
      </c>
      <c r="G6">
        <v>1</v>
      </c>
    </row>
    <row r="7" spans="2:7" x14ac:dyDescent="0.55000000000000004">
      <c r="B7" t="s">
        <v>9</v>
      </c>
      <c r="C7" t="s">
        <v>4</v>
      </c>
      <c r="D7" t="s">
        <v>1</v>
      </c>
      <c r="E7" t="s">
        <v>2</v>
      </c>
      <c r="F7" t="s">
        <v>11</v>
      </c>
      <c r="G7">
        <v>1</v>
      </c>
    </row>
    <row r="8" spans="2:7" x14ac:dyDescent="0.55000000000000004">
      <c r="B8" t="s">
        <v>9</v>
      </c>
      <c r="C8" t="s">
        <v>5</v>
      </c>
      <c r="D8" t="s">
        <v>6</v>
      </c>
      <c r="E8" t="s">
        <v>2</v>
      </c>
      <c r="F8" t="s">
        <v>11</v>
      </c>
      <c r="G8">
        <v>1</v>
      </c>
    </row>
    <row r="9" spans="2:7" x14ac:dyDescent="0.55000000000000004">
      <c r="B9" t="s">
        <v>9</v>
      </c>
      <c r="C9" t="s">
        <v>5</v>
      </c>
      <c r="D9" t="s">
        <v>6</v>
      </c>
      <c r="E9" t="s">
        <v>3</v>
      </c>
      <c r="F9" t="s">
        <v>10</v>
      </c>
      <c r="G9">
        <v>1</v>
      </c>
    </row>
    <row r="10" spans="2:7" x14ac:dyDescent="0.55000000000000004">
      <c r="B10" t="s">
        <v>8</v>
      </c>
      <c r="C10" t="s">
        <v>5</v>
      </c>
      <c r="D10" t="s">
        <v>6</v>
      </c>
      <c r="E10" t="s">
        <v>3</v>
      </c>
      <c r="F10" t="s">
        <v>11</v>
      </c>
      <c r="G10">
        <v>1</v>
      </c>
    </row>
    <row r="11" spans="2:7" x14ac:dyDescent="0.55000000000000004">
      <c r="B11" t="s">
        <v>7</v>
      </c>
      <c r="C11" t="s">
        <v>4</v>
      </c>
      <c r="D11" t="s">
        <v>1</v>
      </c>
      <c r="E11" t="s">
        <v>2</v>
      </c>
      <c r="F11" t="s">
        <v>10</v>
      </c>
      <c r="G11">
        <v>1</v>
      </c>
    </row>
    <row r="12" spans="2:7" x14ac:dyDescent="0.55000000000000004">
      <c r="B12" t="s">
        <v>7</v>
      </c>
      <c r="C12" t="s">
        <v>5</v>
      </c>
      <c r="D12" t="s">
        <v>6</v>
      </c>
      <c r="E12" t="s">
        <v>2</v>
      </c>
      <c r="F12" t="s">
        <v>11</v>
      </c>
      <c r="G12">
        <v>1</v>
      </c>
    </row>
    <row r="13" spans="2:7" x14ac:dyDescent="0.55000000000000004">
      <c r="B13" t="s">
        <v>9</v>
      </c>
      <c r="C13" t="s">
        <v>4</v>
      </c>
      <c r="D13" t="s">
        <v>6</v>
      </c>
      <c r="E13" t="s">
        <v>2</v>
      </c>
      <c r="F13" t="s">
        <v>11</v>
      </c>
      <c r="G13">
        <v>1</v>
      </c>
    </row>
    <row r="14" spans="2:7" x14ac:dyDescent="0.55000000000000004">
      <c r="B14" t="s">
        <v>7</v>
      </c>
      <c r="C14" t="s">
        <v>4</v>
      </c>
      <c r="D14" t="s">
        <v>6</v>
      </c>
      <c r="E14" t="s">
        <v>3</v>
      </c>
      <c r="F14" t="s">
        <v>11</v>
      </c>
      <c r="G14">
        <v>1</v>
      </c>
    </row>
    <row r="15" spans="2:7" x14ac:dyDescent="0.55000000000000004">
      <c r="B15" t="s">
        <v>8</v>
      </c>
      <c r="C15" t="s">
        <v>4</v>
      </c>
      <c r="D15" t="s">
        <v>1</v>
      </c>
      <c r="E15" t="s">
        <v>3</v>
      </c>
      <c r="F15" t="s">
        <v>11</v>
      </c>
      <c r="G15">
        <v>1</v>
      </c>
    </row>
    <row r="16" spans="2:7" x14ac:dyDescent="0.55000000000000004">
      <c r="B16" t="s">
        <v>8</v>
      </c>
      <c r="C16" t="s">
        <v>0</v>
      </c>
      <c r="D16" t="s">
        <v>6</v>
      </c>
      <c r="E16" t="s">
        <v>2</v>
      </c>
      <c r="F16" t="s">
        <v>11</v>
      </c>
      <c r="G16">
        <v>1</v>
      </c>
    </row>
    <row r="17" spans="2:19" x14ac:dyDescent="0.55000000000000004">
      <c r="B17" t="s">
        <v>9</v>
      </c>
      <c r="C17" t="s">
        <v>4</v>
      </c>
      <c r="D17" t="s">
        <v>1</v>
      </c>
      <c r="E17" t="s">
        <v>3</v>
      </c>
      <c r="F17" t="s">
        <v>10</v>
      </c>
      <c r="G17">
        <v>1</v>
      </c>
    </row>
    <row r="20" spans="2:19" x14ac:dyDescent="0.55000000000000004">
      <c r="C20" t="s">
        <v>22</v>
      </c>
      <c r="G20" t="s">
        <v>22</v>
      </c>
      <c r="K20" t="s">
        <v>22</v>
      </c>
      <c r="O20" t="s">
        <v>22</v>
      </c>
      <c r="S20" t="s">
        <v>22</v>
      </c>
    </row>
    <row r="21" spans="2:19" x14ac:dyDescent="0.55000000000000004">
      <c r="B21" s="1" t="s">
        <v>21</v>
      </c>
      <c r="C21" s="1" t="s">
        <v>17</v>
      </c>
      <c r="F21" s="1" t="s">
        <v>21</v>
      </c>
      <c r="G21" s="1" t="s">
        <v>17</v>
      </c>
      <c r="J21" s="1" t="s">
        <v>21</v>
      </c>
      <c r="K21" s="1" t="s">
        <v>17</v>
      </c>
      <c r="N21" s="1" t="s">
        <v>21</v>
      </c>
      <c r="O21" s="1" t="s">
        <v>17</v>
      </c>
      <c r="R21" s="1" t="s">
        <v>19</v>
      </c>
      <c r="S21" t="s">
        <v>21</v>
      </c>
    </row>
    <row r="22" spans="2:19" x14ac:dyDescent="0.55000000000000004">
      <c r="B22" s="1" t="s">
        <v>19</v>
      </c>
      <c r="C22" t="s">
        <v>11</v>
      </c>
      <c r="D22" t="s">
        <v>10</v>
      </c>
      <c r="F22" s="1" t="s">
        <v>19</v>
      </c>
      <c r="G22" t="s">
        <v>11</v>
      </c>
      <c r="H22" t="s">
        <v>10</v>
      </c>
      <c r="J22" s="1" t="s">
        <v>19</v>
      </c>
      <c r="K22" t="s">
        <v>11</v>
      </c>
      <c r="L22" t="s">
        <v>10</v>
      </c>
      <c r="N22" s="1" t="s">
        <v>19</v>
      </c>
      <c r="O22" t="s">
        <v>11</v>
      </c>
      <c r="P22" t="s">
        <v>10</v>
      </c>
      <c r="R22" s="2" t="s">
        <v>11</v>
      </c>
      <c r="S22" s="3">
        <v>9</v>
      </c>
    </row>
    <row r="23" spans="2:19" x14ac:dyDescent="0.55000000000000004">
      <c r="B23" s="2" t="s">
        <v>7</v>
      </c>
      <c r="C23" s="3">
        <v>2</v>
      </c>
      <c r="D23" s="3">
        <v>3</v>
      </c>
      <c r="F23" s="2" t="s">
        <v>0</v>
      </c>
      <c r="G23" s="3">
        <v>2</v>
      </c>
      <c r="H23" s="3">
        <v>2</v>
      </c>
      <c r="J23" s="2" t="s">
        <v>1</v>
      </c>
      <c r="K23" s="3">
        <v>3</v>
      </c>
      <c r="L23" s="3">
        <v>4</v>
      </c>
      <c r="N23" s="2" t="s">
        <v>2</v>
      </c>
      <c r="O23" s="3">
        <v>6</v>
      </c>
      <c r="P23" s="3">
        <v>2</v>
      </c>
      <c r="R23" s="2" t="s">
        <v>10</v>
      </c>
      <c r="S23" s="3">
        <v>5</v>
      </c>
    </row>
    <row r="24" spans="2:19" x14ac:dyDescent="0.55000000000000004">
      <c r="B24" s="2" t="s">
        <v>8</v>
      </c>
      <c r="C24" s="3">
        <v>4</v>
      </c>
      <c r="D24" s="3"/>
      <c r="F24" s="2" t="s">
        <v>4</v>
      </c>
      <c r="G24" s="3">
        <v>4</v>
      </c>
      <c r="H24" s="3">
        <v>2</v>
      </c>
      <c r="J24" s="2" t="s">
        <v>6</v>
      </c>
      <c r="K24" s="3">
        <v>6</v>
      </c>
      <c r="L24" s="3">
        <v>1</v>
      </c>
      <c r="N24" s="2" t="s">
        <v>3</v>
      </c>
      <c r="O24" s="3">
        <v>3</v>
      </c>
      <c r="P24" s="3">
        <v>3</v>
      </c>
      <c r="R24" s="2" t="s">
        <v>18</v>
      </c>
      <c r="S24" s="3">
        <v>14</v>
      </c>
    </row>
    <row r="25" spans="2:19" x14ac:dyDescent="0.55000000000000004">
      <c r="B25" s="2" t="s">
        <v>9</v>
      </c>
      <c r="C25" s="3">
        <v>3</v>
      </c>
      <c r="D25" s="3">
        <v>2</v>
      </c>
      <c r="F25" s="2" t="s">
        <v>5</v>
      </c>
      <c r="G25" s="3">
        <v>3</v>
      </c>
      <c r="H25" s="3">
        <v>1</v>
      </c>
      <c r="J25" s="2" t="s">
        <v>18</v>
      </c>
      <c r="K25" s="3">
        <v>9</v>
      </c>
      <c r="L25" s="3">
        <v>5</v>
      </c>
      <c r="N25" s="2" t="s">
        <v>18</v>
      </c>
      <c r="O25" s="3">
        <v>9</v>
      </c>
      <c r="P25" s="3">
        <v>5</v>
      </c>
    </row>
    <row r="26" spans="2:19" x14ac:dyDescent="0.55000000000000004">
      <c r="B26" s="2" t="s">
        <v>18</v>
      </c>
      <c r="C26" s="3">
        <v>9</v>
      </c>
      <c r="D26" s="3">
        <v>5</v>
      </c>
      <c r="F26" s="2" t="s">
        <v>18</v>
      </c>
      <c r="G26" s="3">
        <v>9</v>
      </c>
      <c r="H26" s="3">
        <v>5</v>
      </c>
    </row>
    <row r="29" spans="2:19" x14ac:dyDescent="0.55000000000000004">
      <c r="C29" t="s">
        <v>22</v>
      </c>
      <c r="G29" t="s">
        <v>22</v>
      </c>
      <c r="K29" t="s">
        <v>22</v>
      </c>
      <c r="O29" t="s">
        <v>22</v>
      </c>
      <c r="S29" t="s">
        <v>22</v>
      </c>
    </row>
    <row r="30" spans="2:19" x14ac:dyDescent="0.55000000000000004">
      <c r="B30" s="1" t="s">
        <v>21</v>
      </c>
      <c r="C30" s="1" t="s">
        <v>17</v>
      </c>
      <c r="F30" s="1" t="s">
        <v>21</v>
      </c>
      <c r="G30" s="1" t="s">
        <v>17</v>
      </c>
      <c r="J30" s="1" t="s">
        <v>21</v>
      </c>
      <c r="K30" s="1" t="s">
        <v>17</v>
      </c>
      <c r="N30" s="1" t="s">
        <v>21</v>
      </c>
      <c r="O30" s="1" t="s">
        <v>17</v>
      </c>
      <c r="R30" s="1" t="s">
        <v>19</v>
      </c>
      <c r="S30" t="s">
        <v>21</v>
      </c>
    </row>
    <row r="31" spans="2:19" x14ac:dyDescent="0.55000000000000004">
      <c r="B31" s="1" t="s">
        <v>19</v>
      </c>
      <c r="C31" t="s">
        <v>11</v>
      </c>
      <c r="D31" t="s">
        <v>10</v>
      </c>
      <c r="E31" s="1"/>
      <c r="F31" s="1" t="s">
        <v>19</v>
      </c>
      <c r="G31" t="s">
        <v>11</v>
      </c>
      <c r="H31" t="s">
        <v>10</v>
      </c>
      <c r="I31" s="1"/>
      <c r="J31" s="1" t="s">
        <v>19</v>
      </c>
      <c r="K31" t="s">
        <v>11</v>
      </c>
      <c r="L31" t="s">
        <v>10</v>
      </c>
      <c r="M31" s="1"/>
      <c r="N31" s="1" t="s">
        <v>19</v>
      </c>
      <c r="O31" t="s">
        <v>11</v>
      </c>
      <c r="P31" t="s">
        <v>10</v>
      </c>
      <c r="Q31" s="1"/>
      <c r="R31" s="2" t="s">
        <v>11</v>
      </c>
      <c r="S31" s="4">
        <v>0.6428571428571429</v>
      </c>
    </row>
    <row r="32" spans="2:19" x14ac:dyDescent="0.55000000000000004">
      <c r="B32" s="2" t="s">
        <v>7</v>
      </c>
      <c r="C32" s="4">
        <v>0.22222222222222221</v>
      </c>
      <c r="D32" s="4">
        <v>0.6</v>
      </c>
      <c r="F32" s="2" t="s">
        <v>0</v>
      </c>
      <c r="G32" s="4">
        <v>0.22222222222222221</v>
      </c>
      <c r="H32" s="4">
        <v>0.4</v>
      </c>
      <c r="J32" s="2" t="s">
        <v>1</v>
      </c>
      <c r="K32" s="4">
        <v>0.33333333333333331</v>
      </c>
      <c r="L32" s="4">
        <v>0.8</v>
      </c>
      <c r="N32" s="2" t="s">
        <v>2</v>
      </c>
      <c r="O32" s="4">
        <v>0.66666666666666663</v>
      </c>
      <c r="P32" s="4">
        <v>0.4</v>
      </c>
      <c r="R32" s="2" t="s">
        <v>10</v>
      </c>
      <c r="S32" s="4">
        <v>0.35714285714285715</v>
      </c>
    </row>
    <row r="33" spans="2:19" x14ac:dyDescent="0.55000000000000004">
      <c r="B33" s="2" t="s">
        <v>8</v>
      </c>
      <c r="C33" s="4">
        <v>0.44444444444444442</v>
      </c>
      <c r="D33" s="4">
        <v>0</v>
      </c>
      <c r="F33" s="2" t="s">
        <v>4</v>
      </c>
      <c r="G33" s="4">
        <v>0.44444444444444442</v>
      </c>
      <c r="H33" s="4">
        <v>0.4</v>
      </c>
      <c r="J33" s="2" t="s">
        <v>6</v>
      </c>
      <c r="K33" s="4">
        <v>0.66666666666666663</v>
      </c>
      <c r="L33" s="4">
        <v>0.2</v>
      </c>
      <c r="N33" s="2" t="s">
        <v>3</v>
      </c>
      <c r="O33" s="4">
        <v>0.33333333333333331</v>
      </c>
      <c r="P33" s="4">
        <v>0.6</v>
      </c>
      <c r="R33" s="2" t="s">
        <v>18</v>
      </c>
      <c r="S33" s="4">
        <v>1</v>
      </c>
    </row>
    <row r="34" spans="2:19" x14ac:dyDescent="0.55000000000000004">
      <c r="B34" s="2" t="s">
        <v>9</v>
      </c>
      <c r="C34" s="4">
        <v>0.33333333333333331</v>
      </c>
      <c r="D34" s="4">
        <v>0.4</v>
      </c>
      <c r="F34" s="2" t="s">
        <v>5</v>
      </c>
      <c r="G34" s="4">
        <v>0.33333333333333331</v>
      </c>
      <c r="H34" s="4">
        <v>0.2</v>
      </c>
      <c r="J34" s="2" t="s">
        <v>18</v>
      </c>
      <c r="K34" s="4">
        <v>1</v>
      </c>
      <c r="L34" s="4">
        <v>1</v>
      </c>
      <c r="N34" s="2" t="s">
        <v>18</v>
      </c>
      <c r="O34" s="4">
        <v>1</v>
      </c>
      <c r="P34" s="4">
        <v>1</v>
      </c>
    </row>
    <row r="35" spans="2:19" x14ac:dyDescent="0.55000000000000004">
      <c r="B35" s="2" t="s">
        <v>18</v>
      </c>
      <c r="C35" s="4">
        <v>1</v>
      </c>
      <c r="D35" s="4">
        <v>1</v>
      </c>
      <c r="F35" s="2" t="s">
        <v>18</v>
      </c>
      <c r="G35" s="4">
        <v>1</v>
      </c>
      <c r="H35" s="4">
        <v>1</v>
      </c>
    </row>
    <row r="37" spans="2:19" x14ac:dyDescent="0.55000000000000004">
      <c r="B37" t="s">
        <v>23</v>
      </c>
      <c r="C37">
        <f>GETPIVOTDATA("Observation",$B$30,"outlook","        Sunny","play"," Yes")</f>
        <v>0.22222222222222221</v>
      </c>
      <c r="F37" t="s">
        <v>23</v>
      </c>
      <c r="G37">
        <f>GETPIVOTDATA("Observation",$B$30,"outlook","        Sunny","play"," No")</f>
        <v>0.6</v>
      </c>
    </row>
    <row r="38" spans="2:19" x14ac:dyDescent="0.55000000000000004">
      <c r="B38" t="s">
        <v>24</v>
      </c>
      <c r="C38">
        <f>GETPIVOTDATA("Observation",$F$30," temp"," Cool","play"," Yes")</f>
        <v>0.33333333333333331</v>
      </c>
      <c r="F38" t="s">
        <v>24</v>
      </c>
      <c r="G38">
        <f>GETPIVOTDATA("Observation",$F$30," temp"," Cool","play"," No")</f>
        <v>0.2</v>
      </c>
    </row>
    <row r="39" spans="2:19" x14ac:dyDescent="0.55000000000000004">
      <c r="B39" t="s">
        <v>25</v>
      </c>
      <c r="C39">
        <f>GETPIVOTDATA("Observation",$J$30,"humidity"," High","play"," Yes")</f>
        <v>0.33333333333333331</v>
      </c>
      <c r="F39" t="s">
        <v>25</v>
      </c>
      <c r="G39">
        <f>GETPIVOTDATA("Observation",$J$30,"humidity"," High","play"," No")</f>
        <v>0.8</v>
      </c>
    </row>
    <row r="40" spans="2:19" x14ac:dyDescent="0.55000000000000004">
      <c r="B40" t="s">
        <v>26</v>
      </c>
      <c r="C40">
        <f>GETPIVOTDATA("Observation",$N$30,"wind"," Strong","play"," Yes")</f>
        <v>0.33333333333333331</v>
      </c>
      <c r="F40" t="s">
        <v>26</v>
      </c>
      <c r="G40">
        <f>GETPIVOTDATA("Observation",$N$30,"wind"," Strong","play"," No")</f>
        <v>0.6</v>
      </c>
    </row>
    <row r="41" spans="2:19" x14ac:dyDescent="0.55000000000000004">
      <c r="B41" t="s">
        <v>27</v>
      </c>
      <c r="C41">
        <f>GETPIVOTDATA("Observation",$R$30,"play"," Yes")</f>
        <v>0.6428571428571429</v>
      </c>
      <c r="F41" t="s">
        <v>28</v>
      </c>
      <c r="G41">
        <f>GETPIVOTDATA("Observation",$R$30,"play"," No")</f>
        <v>0.35714285714285715</v>
      </c>
    </row>
    <row r="42" spans="2:19" x14ac:dyDescent="0.55000000000000004">
      <c r="C42">
        <f>C41*C40*C39*C38*C37</f>
        <v>5.2910052910052907E-3</v>
      </c>
      <c r="G42">
        <f>G41*G40*G39*G38*G37</f>
        <v>2.057142857142857E-2</v>
      </c>
    </row>
    <row r="44" spans="2:19" x14ac:dyDescent="0.55000000000000004">
      <c r="B44" t="s">
        <v>29</v>
      </c>
      <c r="C44" s="5">
        <f>C42/(C42+G42)</f>
        <v>0.20458265139116202</v>
      </c>
    </row>
    <row r="45" spans="2:19" x14ac:dyDescent="0.55000000000000004">
      <c r="B45" t="s">
        <v>30</v>
      </c>
      <c r="C45" s="5">
        <f>G42/(G42+C42)</f>
        <v>0.79541734860883795</v>
      </c>
    </row>
  </sheetData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E678-FD78-45CC-8F6B-B4C05C2A08A6}">
  <dimension ref="A1:B31"/>
  <sheetViews>
    <sheetView workbookViewId="0">
      <selection activeCell="A2" sqref="A2"/>
    </sheetView>
  </sheetViews>
  <sheetFormatPr defaultRowHeight="14.4" x14ac:dyDescent="0.55000000000000004"/>
  <cols>
    <col min="1" max="1" width="36" bestFit="1" customWidth="1"/>
  </cols>
  <sheetData>
    <row r="1" spans="1:2" x14ac:dyDescent="0.55000000000000004">
      <c r="A1" t="s">
        <v>61</v>
      </c>
      <c r="B1" t="s">
        <v>62</v>
      </c>
    </row>
    <row r="2" spans="1:2" x14ac:dyDescent="0.55000000000000004">
      <c r="A2" t="s">
        <v>31</v>
      </c>
      <c r="B2">
        <v>14</v>
      </c>
    </row>
    <row r="3" spans="1:2" x14ac:dyDescent="0.55000000000000004">
      <c r="A3" t="s">
        <v>42</v>
      </c>
      <c r="B3">
        <v>9</v>
      </c>
    </row>
    <row r="4" spans="1:2" x14ac:dyDescent="0.55000000000000004">
      <c r="A4" t="s">
        <v>52</v>
      </c>
      <c r="B4">
        <v>6</v>
      </c>
    </row>
    <row r="5" spans="1:2" x14ac:dyDescent="0.55000000000000004">
      <c r="A5" t="s">
        <v>51</v>
      </c>
      <c r="B5">
        <v>3</v>
      </c>
    </row>
    <row r="6" spans="1:2" x14ac:dyDescent="0.55000000000000004">
      <c r="A6" t="s">
        <v>53</v>
      </c>
      <c r="B6">
        <v>9</v>
      </c>
    </row>
    <row r="7" spans="1:2" x14ac:dyDescent="0.55000000000000004">
      <c r="A7" t="s">
        <v>50</v>
      </c>
      <c r="B7">
        <v>4</v>
      </c>
    </row>
    <row r="8" spans="1:2" x14ac:dyDescent="0.55000000000000004">
      <c r="A8" t="s">
        <v>49</v>
      </c>
      <c r="B8">
        <v>2</v>
      </c>
    </row>
    <row r="9" spans="1:2" x14ac:dyDescent="0.55000000000000004">
      <c r="A9" t="s">
        <v>48</v>
      </c>
      <c r="B9">
        <v>3</v>
      </c>
    </row>
    <row r="10" spans="1:2" x14ac:dyDescent="0.55000000000000004">
      <c r="A10" t="s">
        <v>54</v>
      </c>
      <c r="B10">
        <v>9</v>
      </c>
    </row>
    <row r="11" spans="1:2" x14ac:dyDescent="0.55000000000000004">
      <c r="A11" t="s">
        <v>47</v>
      </c>
      <c r="B11">
        <v>2</v>
      </c>
    </row>
    <row r="12" spans="1:2" x14ac:dyDescent="0.55000000000000004">
      <c r="A12" t="s">
        <v>46</v>
      </c>
      <c r="B12">
        <v>3</v>
      </c>
    </row>
    <row r="13" spans="1:2" x14ac:dyDescent="0.55000000000000004">
      <c r="A13" t="s">
        <v>45</v>
      </c>
      <c r="B13">
        <v>4</v>
      </c>
    </row>
    <row r="14" spans="1:2" x14ac:dyDescent="0.55000000000000004">
      <c r="A14" t="s">
        <v>55</v>
      </c>
      <c r="B14">
        <v>9</v>
      </c>
    </row>
    <row r="15" spans="1:2" x14ac:dyDescent="0.55000000000000004">
      <c r="A15" t="s">
        <v>44</v>
      </c>
      <c r="B15">
        <v>6</v>
      </c>
    </row>
    <row r="16" spans="1:2" x14ac:dyDescent="0.55000000000000004">
      <c r="A16" t="s">
        <v>43</v>
      </c>
      <c r="B16">
        <v>3</v>
      </c>
    </row>
    <row r="17" spans="1:2" x14ac:dyDescent="0.55000000000000004">
      <c r="A17" t="s">
        <v>56</v>
      </c>
      <c r="B17">
        <v>9</v>
      </c>
    </row>
    <row r="18" spans="1:2" x14ac:dyDescent="0.55000000000000004">
      <c r="A18" t="s">
        <v>32</v>
      </c>
      <c r="B18">
        <v>5</v>
      </c>
    </row>
    <row r="19" spans="1:2" x14ac:dyDescent="0.55000000000000004">
      <c r="A19" t="s">
        <v>41</v>
      </c>
      <c r="B19">
        <v>2</v>
      </c>
    </row>
    <row r="20" spans="1:2" x14ac:dyDescent="0.55000000000000004">
      <c r="A20" t="s">
        <v>40</v>
      </c>
      <c r="B20">
        <v>3</v>
      </c>
    </row>
    <row r="21" spans="1:2" x14ac:dyDescent="0.55000000000000004">
      <c r="A21" t="s">
        <v>57</v>
      </c>
      <c r="B21">
        <v>5</v>
      </c>
    </row>
    <row r="22" spans="1:2" x14ac:dyDescent="0.55000000000000004">
      <c r="A22" t="s">
        <v>39</v>
      </c>
      <c r="B22">
        <v>2</v>
      </c>
    </row>
    <row r="23" spans="1:2" x14ac:dyDescent="0.55000000000000004">
      <c r="A23" t="s">
        <v>38</v>
      </c>
      <c r="B23">
        <v>2</v>
      </c>
    </row>
    <row r="24" spans="1:2" x14ac:dyDescent="0.55000000000000004">
      <c r="A24" t="s">
        <v>37</v>
      </c>
      <c r="B24">
        <v>1</v>
      </c>
    </row>
    <row r="25" spans="1:2" x14ac:dyDescent="0.55000000000000004">
      <c r="A25" t="s">
        <v>58</v>
      </c>
      <c r="B25">
        <v>5</v>
      </c>
    </row>
    <row r="26" spans="1:2" x14ac:dyDescent="0.55000000000000004">
      <c r="A26" t="s">
        <v>36</v>
      </c>
      <c r="B26">
        <v>3</v>
      </c>
    </row>
    <row r="27" spans="1:2" x14ac:dyDescent="0.55000000000000004">
      <c r="A27" t="s">
        <v>35</v>
      </c>
      <c r="B27">
        <v>2</v>
      </c>
    </row>
    <row r="28" spans="1:2" x14ac:dyDescent="0.55000000000000004">
      <c r="A28" t="s">
        <v>59</v>
      </c>
      <c r="B28">
        <v>5</v>
      </c>
    </row>
    <row r="29" spans="1:2" x14ac:dyDescent="0.55000000000000004">
      <c r="A29" t="s">
        <v>34</v>
      </c>
      <c r="B29">
        <v>1</v>
      </c>
    </row>
    <row r="30" spans="1:2" x14ac:dyDescent="0.55000000000000004">
      <c r="A30" t="s">
        <v>33</v>
      </c>
      <c r="B30">
        <v>4</v>
      </c>
    </row>
    <row r="31" spans="1:2" x14ac:dyDescent="0.55000000000000004">
      <c r="A31" t="s">
        <v>60</v>
      </c>
      <c r="B31">
        <v>5</v>
      </c>
    </row>
  </sheetData>
  <sortState xmlns:xlrd2="http://schemas.microsoft.com/office/spreadsheetml/2017/richdata2" ref="A2:A31">
    <sortCondition descending="1" ref="A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5690-627C-4814-9310-3A096A793A75}">
  <dimension ref="B2:U60"/>
  <sheetViews>
    <sheetView topLeftCell="A19" workbookViewId="0">
      <selection activeCell="C42" sqref="C42"/>
    </sheetView>
  </sheetViews>
  <sheetFormatPr defaultRowHeight="14.4" x14ac:dyDescent="0.55000000000000004"/>
  <cols>
    <col min="2" max="2" width="16.83984375" bestFit="1" customWidth="1"/>
    <col min="3" max="3" width="14.68359375" bestFit="1" customWidth="1"/>
    <col min="4" max="4" width="7.62890625" bestFit="1" customWidth="1"/>
    <col min="5" max="5" width="10.20703125" bestFit="1" customWidth="1"/>
    <col min="7" max="7" width="16.83984375" bestFit="1" customWidth="1"/>
    <col min="8" max="8" width="14.68359375" bestFit="1" customWidth="1"/>
    <col min="9" max="9" width="7.62890625" bestFit="1" customWidth="1"/>
    <col min="10" max="10" width="10.20703125" bestFit="1" customWidth="1"/>
    <col min="12" max="12" width="12.05078125" bestFit="1" customWidth="1"/>
    <col min="13" max="13" width="16.83984375" bestFit="1" customWidth="1"/>
    <col min="14" max="14" width="2" bestFit="1" customWidth="1"/>
    <col min="15" max="15" width="11.26171875" bestFit="1" customWidth="1"/>
  </cols>
  <sheetData>
    <row r="2" spans="2:5" x14ac:dyDescent="0.55000000000000004">
      <c r="B2" t="s">
        <v>81</v>
      </c>
      <c r="C2" t="s">
        <v>82</v>
      </c>
      <c r="D2" t="s">
        <v>83</v>
      </c>
      <c r="E2" s="6" t="s">
        <v>20</v>
      </c>
    </row>
    <row r="3" spans="2:5" x14ac:dyDescent="0.55000000000000004">
      <c r="B3" t="s">
        <v>86</v>
      </c>
      <c r="C3" t="s">
        <v>88</v>
      </c>
      <c r="D3">
        <v>0</v>
      </c>
      <c r="E3">
        <v>1</v>
      </c>
    </row>
    <row r="4" spans="2:5" x14ac:dyDescent="0.55000000000000004">
      <c r="B4" t="s">
        <v>86</v>
      </c>
      <c r="C4" t="s">
        <v>89</v>
      </c>
      <c r="D4">
        <v>0</v>
      </c>
      <c r="E4">
        <v>1</v>
      </c>
    </row>
    <row r="5" spans="2:5" x14ac:dyDescent="0.55000000000000004">
      <c r="B5" t="s">
        <v>86</v>
      </c>
      <c r="C5" t="s">
        <v>89</v>
      </c>
      <c r="D5">
        <v>1</v>
      </c>
      <c r="E5">
        <v>1</v>
      </c>
    </row>
    <row r="6" spans="2:5" x14ac:dyDescent="0.55000000000000004">
      <c r="B6" t="s">
        <v>86</v>
      </c>
      <c r="C6" t="s">
        <v>88</v>
      </c>
      <c r="D6">
        <v>1</v>
      </c>
      <c r="E6">
        <v>1</v>
      </c>
    </row>
    <row r="7" spans="2:5" x14ac:dyDescent="0.55000000000000004">
      <c r="B7" t="s">
        <v>86</v>
      </c>
      <c r="C7" t="s">
        <v>88</v>
      </c>
      <c r="D7">
        <v>0</v>
      </c>
      <c r="E7">
        <v>1</v>
      </c>
    </row>
    <row r="8" spans="2:5" x14ac:dyDescent="0.55000000000000004">
      <c r="B8" t="s">
        <v>87</v>
      </c>
      <c r="C8" t="s">
        <v>88</v>
      </c>
      <c r="D8">
        <v>0</v>
      </c>
      <c r="E8">
        <v>1</v>
      </c>
    </row>
    <row r="9" spans="2:5" x14ac:dyDescent="0.55000000000000004">
      <c r="B9" t="s">
        <v>87</v>
      </c>
      <c r="C9" t="s">
        <v>89</v>
      </c>
      <c r="D9">
        <v>0</v>
      </c>
      <c r="E9">
        <v>1</v>
      </c>
    </row>
    <row r="10" spans="2:5" x14ac:dyDescent="0.55000000000000004">
      <c r="B10" t="s">
        <v>87</v>
      </c>
      <c r="C10" t="s">
        <v>89</v>
      </c>
      <c r="D10">
        <v>1</v>
      </c>
      <c r="E10">
        <v>1</v>
      </c>
    </row>
    <row r="11" spans="2:5" x14ac:dyDescent="0.55000000000000004">
      <c r="B11" t="s">
        <v>87</v>
      </c>
      <c r="C11" t="s">
        <v>85</v>
      </c>
      <c r="D11">
        <v>1</v>
      </c>
      <c r="E11">
        <v>1</v>
      </c>
    </row>
    <row r="12" spans="2:5" x14ac:dyDescent="0.55000000000000004">
      <c r="B12" t="s">
        <v>87</v>
      </c>
      <c r="C12" t="s">
        <v>85</v>
      </c>
      <c r="D12">
        <v>1</v>
      </c>
      <c r="E12">
        <v>1</v>
      </c>
    </row>
    <row r="13" spans="2:5" x14ac:dyDescent="0.55000000000000004">
      <c r="B13" t="s">
        <v>84</v>
      </c>
      <c r="C13" t="s">
        <v>85</v>
      </c>
      <c r="D13">
        <v>1</v>
      </c>
      <c r="E13">
        <v>1</v>
      </c>
    </row>
    <row r="14" spans="2:5" x14ac:dyDescent="0.55000000000000004">
      <c r="B14" t="s">
        <v>84</v>
      </c>
      <c r="C14" t="s">
        <v>89</v>
      </c>
      <c r="D14">
        <v>1</v>
      </c>
      <c r="E14">
        <v>1</v>
      </c>
    </row>
    <row r="15" spans="2:5" x14ac:dyDescent="0.55000000000000004">
      <c r="B15" t="s">
        <v>84</v>
      </c>
      <c r="C15" t="s">
        <v>89</v>
      </c>
      <c r="D15">
        <v>1</v>
      </c>
      <c r="E15">
        <v>1</v>
      </c>
    </row>
    <row r="16" spans="2:5" x14ac:dyDescent="0.55000000000000004">
      <c r="B16" t="s">
        <v>84</v>
      </c>
      <c r="C16" t="s">
        <v>85</v>
      </c>
      <c r="D16">
        <v>1</v>
      </c>
      <c r="E16">
        <v>1</v>
      </c>
    </row>
    <row r="17" spans="2:21" x14ac:dyDescent="0.55000000000000004">
      <c r="B17" t="s">
        <v>84</v>
      </c>
      <c r="C17" t="s">
        <v>85</v>
      </c>
      <c r="D17">
        <v>0</v>
      </c>
      <c r="E17">
        <v>1</v>
      </c>
    </row>
    <row r="20" spans="2:21" x14ac:dyDescent="0.55000000000000004">
      <c r="C20" t="s">
        <v>83</v>
      </c>
      <c r="H20" t="s">
        <v>83</v>
      </c>
      <c r="M20" t="s">
        <v>83</v>
      </c>
    </row>
    <row r="21" spans="2:21" x14ac:dyDescent="0.55000000000000004">
      <c r="B21" s="1" t="s">
        <v>21</v>
      </c>
      <c r="C21" s="1" t="s">
        <v>17</v>
      </c>
      <c r="G21" s="1" t="s">
        <v>21</v>
      </c>
      <c r="H21" s="1" t="s">
        <v>17</v>
      </c>
      <c r="L21" s="1" t="s">
        <v>19</v>
      </c>
      <c r="M21" t="s">
        <v>21</v>
      </c>
    </row>
    <row r="22" spans="2:21" x14ac:dyDescent="0.55000000000000004">
      <c r="B22" s="1" t="s">
        <v>19</v>
      </c>
      <c r="C22">
        <v>0</v>
      </c>
      <c r="D22">
        <v>1</v>
      </c>
      <c r="E22" t="s">
        <v>18</v>
      </c>
      <c r="G22" s="1" t="s">
        <v>19</v>
      </c>
      <c r="H22">
        <v>0</v>
      </c>
      <c r="I22">
        <v>1</v>
      </c>
      <c r="J22" t="s">
        <v>18</v>
      </c>
      <c r="K22" s="1"/>
      <c r="L22" s="2">
        <v>0</v>
      </c>
      <c r="M22" s="3">
        <v>6</v>
      </c>
      <c r="P22" s="1"/>
      <c r="Q22" s="1"/>
      <c r="R22" s="1"/>
      <c r="S22" s="1"/>
      <c r="T22" s="1"/>
      <c r="U22" s="1"/>
    </row>
    <row r="23" spans="2:21" x14ac:dyDescent="0.55000000000000004">
      <c r="B23" s="2" t="s">
        <v>86</v>
      </c>
      <c r="C23" s="3">
        <v>3</v>
      </c>
      <c r="D23" s="3">
        <v>2</v>
      </c>
      <c r="E23" s="3">
        <v>5</v>
      </c>
      <c r="G23" s="2" t="s">
        <v>85</v>
      </c>
      <c r="H23" s="3">
        <v>1</v>
      </c>
      <c r="I23" s="3">
        <v>4</v>
      </c>
      <c r="J23" s="3">
        <v>5</v>
      </c>
      <c r="L23" s="2">
        <v>1</v>
      </c>
      <c r="M23" s="3">
        <v>9</v>
      </c>
    </row>
    <row r="24" spans="2:21" x14ac:dyDescent="0.55000000000000004">
      <c r="B24" s="2" t="s">
        <v>87</v>
      </c>
      <c r="C24" s="3">
        <v>2</v>
      </c>
      <c r="D24" s="3">
        <v>3</v>
      </c>
      <c r="E24" s="3">
        <v>5</v>
      </c>
      <c r="G24" s="2" t="s">
        <v>89</v>
      </c>
      <c r="H24" s="3">
        <v>2</v>
      </c>
      <c r="I24" s="3">
        <v>4</v>
      </c>
      <c r="J24" s="3">
        <v>6</v>
      </c>
      <c r="L24" s="2" t="s">
        <v>18</v>
      </c>
      <c r="M24" s="3">
        <v>15</v>
      </c>
    </row>
    <row r="25" spans="2:21" x14ac:dyDescent="0.55000000000000004">
      <c r="B25" s="2" t="s">
        <v>84</v>
      </c>
      <c r="C25" s="3">
        <v>1</v>
      </c>
      <c r="D25" s="3">
        <v>4</v>
      </c>
      <c r="E25" s="3">
        <v>5</v>
      </c>
      <c r="G25" s="2" t="s">
        <v>88</v>
      </c>
      <c r="H25" s="3">
        <v>3</v>
      </c>
      <c r="I25" s="3">
        <v>1</v>
      </c>
      <c r="J25" s="3">
        <v>4</v>
      </c>
    </row>
    <row r="26" spans="2:21" x14ac:dyDescent="0.55000000000000004">
      <c r="B26" s="2" t="s">
        <v>18</v>
      </c>
      <c r="C26" s="3">
        <v>6</v>
      </c>
      <c r="D26" s="3">
        <v>9</v>
      </c>
      <c r="E26" s="3">
        <v>15</v>
      </c>
      <c r="G26" s="2" t="s">
        <v>18</v>
      </c>
      <c r="H26" s="3">
        <v>6</v>
      </c>
      <c r="I26" s="3">
        <v>9</v>
      </c>
      <c r="J26" s="3">
        <v>15</v>
      </c>
    </row>
    <row r="30" spans="2:21" x14ac:dyDescent="0.55000000000000004">
      <c r="C30" t="s">
        <v>83</v>
      </c>
      <c r="H30" t="s">
        <v>83</v>
      </c>
    </row>
    <row r="31" spans="2:21" x14ac:dyDescent="0.55000000000000004">
      <c r="B31" s="1" t="s">
        <v>21</v>
      </c>
      <c r="C31" s="1" t="s">
        <v>17</v>
      </c>
      <c r="G31" s="1" t="s">
        <v>21</v>
      </c>
      <c r="H31" s="1" t="s">
        <v>17</v>
      </c>
    </row>
    <row r="32" spans="2:21" x14ac:dyDescent="0.55000000000000004">
      <c r="B32" s="1" t="s">
        <v>19</v>
      </c>
      <c r="C32">
        <v>0</v>
      </c>
      <c r="D32">
        <v>1</v>
      </c>
      <c r="E32" t="s">
        <v>18</v>
      </c>
      <c r="F32" s="1"/>
      <c r="G32" s="1" t="s">
        <v>19</v>
      </c>
      <c r="H32">
        <v>0</v>
      </c>
      <c r="I32">
        <v>1</v>
      </c>
      <c r="J32" t="s">
        <v>18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10" x14ac:dyDescent="0.55000000000000004">
      <c r="B33" s="2" t="s">
        <v>86</v>
      </c>
      <c r="C33" s="4">
        <v>0.5</v>
      </c>
      <c r="D33" s="4">
        <v>0.22222222222222221</v>
      </c>
      <c r="E33" s="4">
        <v>0.33333333333333331</v>
      </c>
      <c r="G33" s="2" t="s">
        <v>85</v>
      </c>
      <c r="H33" s="4">
        <v>0.16666666666666666</v>
      </c>
      <c r="I33" s="4">
        <v>0.44444444444444442</v>
      </c>
      <c r="J33" s="4">
        <v>0.33333333333333331</v>
      </c>
    </row>
    <row r="34" spans="2:10" x14ac:dyDescent="0.55000000000000004">
      <c r="B34" s="2" t="s">
        <v>87</v>
      </c>
      <c r="C34" s="4">
        <v>0.33333333333333331</v>
      </c>
      <c r="D34" s="4">
        <v>0.33333333333333331</v>
      </c>
      <c r="E34" s="4">
        <v>0.33333333333333331</v>
      </c>
      <c r="G34" s="2" t="s">
        <v>89</v>
      </c>
      <c r="H34" s="4">
        <v>0.33333333333333331</v>
      </c>
      <c r="I34" s="4">
        <v>0.44444444444444442</v>
      </c>
      <c r="J34" s="4">
        <v>0.4</v>
      </c>
    </row>
    <row r="35" spans="2:10" x14ac:dyDescent="0.55000000000000004">
      <c r="B35" s="2" t="s">
        <v>84</v>
      </c>
      <c r="C35" s="4">
        <v>0.16666666666666666</v>
      </c>
      <c r="D35" s="4">
        <v>0.44444444444444442</v>
      </c>
      <c r="E35" s="4">
        <v>0.33333333333333331</v>
      </c>
      <c r="G35" s="2" t="s">
        <v>88</v>
      </c>
      <c r="H35" s="4">
        <v>0.5</v>
      </c>
      <c r="I35" s="4">
        <v>0.1111111111111111</v>
      </c>
      <c r="J35" s="4">
        <v>0.26666666666666666</v>
      </c>
    </row>
    <row r="36" spans="2:10" x14ac:dyDescent="0.55000000000000004">
      <c r="B36" s="2" t="s">
        <v>18</v>
      </c>
      <c r="C36" s="4">
        <v>1</v>
      </c>
      <c r="D36" s="4">
        <v>1</v>
      </c>
      <c r="E36" s="4">
        <v>1</v>
      </c>
      <c r="G36" s="2" t="s">
        <v>18</v>
      </c>
      <c r="H36" s="4">
        <v>1</v>
      </c>
      <c r="I36" s="4">
        <v>1</v>
      </c>
      <c r="J36" s="4">
        <v>1</v>
      </c>
    </row>
    <row r="38" spans="2:10" x14ac:dyDescent="0.55000000000000004">
      <c r="E38" t="s">
        <v>104</v>
      </c>
    </row>
    <row r="39" spans="2:10" x14ac:dyDescent="0.55000000000000004">
      <c r="B39" t="s">
        <v>90</v>
      </c>
      <c r="C39">
        <f>GETPIVOTDATA("Observation",$L$21,"Y",1)</f>
        <v>9</v>
      </c>
      <c r="D39">
        <f>GETPIVOTDATA("Observation",$L$21)</f>
        <v>15</v>
      </c>
      <c r="E39">
        <f>C39/D39</f>
        <v>0.6</v>
      </c>
    </row>
    <row r="40" spans="2:10" x14ac:dyDescent="0.55000000000000004">
      <c r="B40" t="s">
        <v>91</v>
      </c>
      <c r="C40">
        <f>GETPIVOTDATA("Observation",$L$21,"Y",0)</f>
        <v>6</v>
      </c>
      <c r="D40">
        <f>GETPIVOTDATA("Observation",$L$21)</f>
        <v>15</v>
      </c>
      <c r="E40">
        <f>C40/D40</f>
        <v>0.4</v>
      </c>
    </row>
    <row r="42" spans="2:10" x14ac:dyDescent="0.55000000000000004">
      <c r="B42" t="s">
        <v>92</v>
      </c>
      <c r="C42">
        <f>GETPIVOTDATA("Observation",$B$21,"X1","B","Y",1)</f>
        <v>3</v>
      </c>
      <c r="D42">
        <f>GETPIVOTDATA("Observation",$B$21,"Y",1)</f>
        <v>9</v>
      </c>
      <c r="E42">
        <f>C42/D42</f>
        <v>0.33333333333333331</v>
      </c>
    </row>
    <row r="43" spans="2:10" x14ac:dyDescent="0.55000000000000004">
      <c r="B43" t="s">
        <v>93</v>
      </c>
      <c r="C43">
        <f>GETPIVOTDATA("Observation",$B$21,"X1","A","Y",1)</f>
        <v>2</v>
      </c>
      <c r="D43">
        <f>GETPIVOTDATA("Observation",$B$21,"Y",1)</f>
        <v>9</v>
      </c>
      <c r="E43">
        <f>C43/D43</f>
        <v>0.22222222222222221</v>
      </c>
    </row>
    <row r="44" spans="2:10" x14ac:dyDescent="0.55000000000000004">
      <c r="B44" t="s">
        <v>94</v>
      </c>
      <c r="C44">
        <f>GETPIVOTDATA("Observation",$B$21,"X1","C","Y",1)</f>
        <v>4</v>
      </c>
      <c r="D44">
        <f>GETPIVOTDATA("Observation",$B$21,"Y",1)</f>
        <v>9</v>
      </c>
      <c r="E44">
        <f>C44/D44</f>
        <v>0.44444444444444442</v>
      </c>
    </row>
    <row r="46" spans="2:10" x14ac:dyDescent="0.55000000000000004">
      <c r="B46" t="s">
        <v>95</v>
      </c>
      <c r="C46">
        <f>GETPIVOTDATA("Observation",$G$21,"X2","S","Y",1)</f>
        <v>1</v>
      </c>
      <c r="D46">
        <f>GETPIVOTDATA("Observation",$G$21,"Y",1)</f>
        <v>9</v>
      </c>
      <c r="E46">
        <f>C46/D46</f>
        <v>0.1111111111111111</v>
      </c>
    </row>
    <row r="47" spans="2:10" x14ac:dyDescent="0.55000000000000004">
      <c r="B47" t="s">
        <v>96</v>
      </c>
      <c r="C47">
        <f>GETPIVOTDATA("Observation",$G$21,"X2","M","Y",1)</f>
        <v>4</v>
      </c>
      <c r="D47">
        <f>GETPIVOTDATA("Observation",$G$21,"Y",1)</f>
        <v>9</v>
      </c>
      <c r="E47">
        <f>C47/D47</f>
        <v>0.44444444444444442</v>
      </c>
    </row>
    <row r="48" spans="2:10" x14ac:dyDescent="0.55000000000000004">
      <c r="B48" t="s">
        <v>97</v>
      </c>
      <c r="C48">
        <f>GETPIVOTDATA("Observation",$G$21,"X2","L","Y",1)</f>
        <v>4</v>
      </c>
      <c r="D48">
        <f>GETPIVOTDATA("Observation",$G$21,"Y",1)</f>
        <v>9</v>
      </c>
      <c r="E48">
        <f>C48/D48</f>
        <v>0.44444444444444442</v>
      </c>
    </row>
    <row r="51" spans="2:5" x14ac:dyDescent="0.55000000000000004">
      <c r="B51" t="s">
        <v>98</v>
      </c>
      <c r="C51">
        <f>GETPIVOTDATA("Observation",$B$21,"X1","B","Y",0)</f>
        <v>2</v>
      </c>
      <c r="D51">
        <f>GETPIVOTDATA("Observation",$B$21,"Y",0)</f>
        <v>6</v>
      </c>
      <c r="E51">
        <f>C51/D51</f>
        <v>0.33333333333333331</v>
      </c>
    </row>
    <row r="52" spans="2:5" x14ac:dyDescent="0.55000000000000004">
      <c r="B52" t="s">
        <v>99</v>
      </c>
      <c r="C52">
        <f>GETPIVOTDATA("Observation",$B$21,"X1","A","Y",0)</f>
        <v>3</v>
      </c>
      <c r="D52">
        <f>GETPIVOTDATA("Observation",$B$21,"Y",0)</f>
        <v>6</v>
      </c>
      <c r="E52">
        <f>C52/D52</f>
        <v>0.5</v>
      </c>
    </row>
    <row r="53" spans="2:5" x14ac:dyDescent="0.55000000000000004">
      <c r="B53" t="s">
        <v>100</v>
      </c>
      <c r="C53">
        <f>GETPIVOTDATA("Observation",$B$21,"X1","C","Y",0)</f>
        <v>1</v>
      </c>
      <c r="D53">
        <f>GETPIVOTDATA("Observation",$B$21,"Y",0)</f>
        <v>6</v>
      </c>
      <c r="E53">
        <f>C53/D53</f>
        <v>0.16666666666666666</v>
      </c>
    </row>
    <row r="55" spans="2:5" x14ac:dyDescent="0.55000000000000004">
      <c r="B55" t="s">
        <v>101</v>
      </c>
      <c r="C55">
        <f>GETPIVOTDATA("Observation",$G$21,"X2","S","Y",0)</f>
        <v>3</v>
      </c>
      <c r="D55">
        <f>GETPIVOTDATA("Observation",$G$21,"Y",0)</f>
        <v>6</v>
      </c>
      <c r="E55">
        <f>C55/D55</f>
        <v>0.5</v>
      </c>
    </row>
    <row r="56" spans="2:5" x14ac:dyDescent="0.55000000000000004">
      <c r="B56" t="s">
        <v>102</v>
      </c>
      <c r="C56">
        <f>GETPIVOTDATA("Observation",$G$21,"X2","M","Y",0)</f>
        <v>2</v>
      </c>
      <c r="D56">
        <f>GETPIVOTDATA("Observation",$G$21,"Y",0)</f>
        <v>6</v>
      </c>
      <c r="E56">
        <f>C56/D56</f>
        <v>0.33333333333333331</v>
      </c>
    </row>
    <row r="57" spans="2:5" x14ac:dyDescent="0.55000000000000004">
      <c r="B57" t="s">
        <v>103</v>
      </c>
      <c r="C57">
        <f>GETPIVOTDATA("Observation",$G$21,"X2","L","Y",0)</f>
        <v>1</v>
      </c>
      <c r="D57">
        <f>GETPIVOTDATA("Observation",$G$21,"Y",0)</f>
        <v>6</v>
      </c>
      <c r="E57">
        <f>C57/D57</f>
        <v>0.16666666666666666</v>
      </c>
    </row>
    <row r="59" spans="2:5" x14ac:dyDescent="0.55000000000000004">
      <c r="B59" t="s">
        <v>105</v>
      </c>
      <c r="C59">
        <f>C39*C42*C46</f>
        <v>27</v>
      </c>
      <c r="D59">
        <f>D39*D42*D46</f>
        <v>1215</v>
      </c>
      <c r="E59">
        <f>E39*E42*E46</f>
        <v>2.222222222222222E-2</v>
      </c>
    </row>
    <row r="60" spans="2:5" x14ac:dyDescent="0.55000000000000004">
      <c r="B60" t="s">
        <v>106</v>
      </c>
      <c r="C60">
        <f>C40*C51*C55</f>
        <v>36</v>
      </c>
      <c r="D60">
        <f>D40*D51*D55</f>
        <v>540</v>
      </c>
      <c r="E60">
        <f>E40*E51*E55</f>
        <v>6.6666666666666666E-2</v>
      </c>
    </row>
  </sheetData>
  <pageMargins left="0.7" right="0.7" top="0.75" bottom="0.75" header="0.3" footer="0.3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1854-CF86-41E9-BE59-82E148202192}">
  <dimension ref="A1:B20"/>
  <sheetViews>
    <sheetView tabSelected="1" workbookViewId="0">
      <selection activeCell="A14" sqref="A14:A16"/>
    </sheetView>
  </sheetViews>
  <sheetFormatPr defaultRowHeight="14.4" x14ac:dyDescent="0.55000000000000004"/>
  <cols>
    <col min="1" max="1" width="22.83984375" bestFit="1" customWidth="1"/>
  </cols>
  <sheetData>
    <row r="1" spans="1:2" x14ac:dyDescent="0.55000000000000004">
      <c r="A1" t="s">
        <v>61</v>
      </c>
      <c r="B1" t="s">
        <v>62</v>
      </c>
    </row>
    <row r="2" spans="1:2" x14ac:dyDescent="0.55000000000000004">
      <c r="A2" t="s">
        <v>31</v>
      </c>
      <c r="B2">
        <v>15</v>
      </c>
    </row>
    <row r="3" spans="1:2" x14ac:dyDescent="0.55000000000000004">
      <c r="A3" t="s">
        <v>68</v>
      </c>
      <c r="B3">
        <v>6</v>
      </c>
    </row>
    <row r="4" spans="1:2" x14ac:dyDescent="0.55000000000000004">
      <c r="A4" t="s">
        <v>74</v>
      </c>
      <c r="B4">
        <v>6</v>
      </c>
    </row>
    <row r="5" spans="1:2" x14ac:dyDescent="0.55000000000000004">
      <c r="A5" t="s">
        <v>65</v>
      </c>
      <c r="B5">
        <v>3</v>
      </c>
    </row>
    <row r="6" spans="1:2" x14ac:dyDescent="0.55000000000000004">
      <c r="A6" t="s">
        <v>64</v>
      </c>
      <c r="B6">
        <v>2</v>
      </c>
    </row>
    <row r="7" spans="1:2" x14ac:dyDescent="0.55000000000000004">
      <c r="A7" t="s">
        <v>63</v>
      </c>
      <c r="B7">
        <v>1</v>
      </c>
    </row>
    <row r="8" spans="1:2" x14ac:dyDescent="0.55000000000000004">
      <c r="A8" t="s">
        <v>71</v>
      </c>
      <c r="B8">
        <v>6</v>
      </c>
    </row>
    <row r="9" spans="1:2" x14ac:dyDescent="0.55000000000000004">
      <c r="A9" t="s">
        <v>67</v>
      </c>
      <c r="B9">
        <v>1</v>
      </c>
    </row>
    <row r="10" spans="1:2" x14ac:dyDescent="0.55000000000000004">
      <c r="A10" t="s">
        <v>76</v>
      </c>
      <c r="B10">
        <v>2</v>
      </c>
    </row>
    <row r="11" spans="1:2" x14ac:dyDescent="0.55000000000000004">
      <c r="A11" t="s">
        <v>73</v>
      </c>
      <c r="B11">
        <v>3</v>
      </c>
    </row>
    <row r="12" spans="1:2" x14ac:dyDescent="0.55000000000000004">
      <c r="A12" t="s">
        <v>66</v>
      </c>
      <c r="B12">
        <v>9</v>
      </c>
    </row>
    <row r="13" spans="1:2" x14ac:dyDescent="0.55000000000000004">
      <c r="A13" t="s">
        <v>70</v>
      </c>
      <c r="B13">
        <v>9</v>
      </c>
    </row>
    <row r="14" spans="1:2" x14ac:dyDescent="0.55000000000000004">
      <c r="A14" t="s">
        <v>79</v>
      </c>
      <c r="B14">
        <v>2</v>
      </c>
    </row>
    <row r="15" spans="1:2" x14ac:dyDescent="0.55000000000000004">
      <c r="A15" t="s">
        <v>78</v>
      </c>
      <c r="B15">
        <v>3</v>
      </c>
    </row>
    <row r="16" spans="1:2" x14ac:dyDescent="0.55000000000000004">
      <c r="A16" t="s">
        <v>80</v>
      </c>
      <c r="B16">
        <v>4</v>
      </c>
    </row>
    <row r="17" spans="1:2" x14ac:dyDescent="0.55000000000000004">
      <c r="A17" t="s">
        <v>69</v>
      </c>
      <c r="B17">
        <v>9</v>
      </c>
    </row>
    <row r="18" spans="1:2" x14ac:dyDescent="0.55000000000000004">
      <c r="A18" t="s">
        <v>77</v>
      </c>
      <c r="B18">
        <v>4</v>
      </c>
    </row>
    <row r="19" spans="1:2" x14ac:dyDescent="0.55000000000000004">
      <c r="A19" t="s">
        <v>75</v>
      </c>
      <c r="B19">
        <v>4</v>
      </c>
    </row>
    <row r="20" spans="1:2" x14ac:dyDescent="0.55000000000000004">
      <c r="A20" t="s">
        <v>72</v>
      </c>
      <c r="B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E043-4993-4B3B-A816-B9D47EB79866}">
  <dimension ref="B2:M60"/>
  <sheetViews>
    <sheetView topLeftCell="A19" workbookViewId="0">
      <selection activeCell="G39" sqref="G39"/>
    </sheetView>
  </sheetViews>
  <sheetFormatPr defaultRowHeight="14.4" x14ac:dyDescent="0.55000000000000004"/>
  <cols>
    <col min="2" max="2" width="16.83984375" bestFit="1" customWidth="1"/>
    <col min="3" max="3" width="14.68359375" bestFit="1" customWidth="1"/>
    <col min="4" max="4" width="7.62890625" bestFit="1" customWidth="1"/>
    <col min="5" max="5" width="10.20703125" bestFit="1" customWidth="1"/>
    <col min="7" max="7" width="16.83984375" bestFit="1" customWidth="1"/>
    <col min="8" max="8" width="14.68359375" bestFit="1" customWidth="1"/>
    <col min="9" max="9" width="7.62890625" bestFit="1" customWidth="1"/>
    <col min="10" max="10" width="10.20703125" bestFit="1" customWidth="1"/>
    <col min="12" max="12" width="12.05078125" bestFit="1" customWidth="1"/>
    <col min="13" max="13" width="16.83984375" bestFit="1" customWidth="1"/>
    <col min="14" max="14" width="2" bestFit="1" customWidth="1"/>
    <col min="15" max="15" width="11.26171875" bestFit="1" customWidth="1"/>
  </cols>
  <sheetData>
    <row r="2" spans="2:5" x14ac:dyDescent="0.55000000000000004">
      <c r="B2" t="s">
        <v>81</v>
      </c>
      <c r="C2" t="s">
        <v>82</v>
      </c>
      <c r="D2" t="s">
        <v>83</v>
      </c>
      <c r="E2" s="6" t="s">
        <v>20</v>
      </c>
    </row>
    <row r="3" spans="2:5" x14ac:dyDescent="0.55000000000000004">
      <c r="B3" t="s">
        <v>86</v>
      </c>
      <c r="C3" t="s">
        <v>88</v>
      </c>
      <c r="D3">
        <v>0</v>
      </c>
      <c r="E3">
        <v>1</v>
      </c>
    </row>
    <row r="4" spans="2:5" x14ac:dyDescent="0.55000000000000004">
      <c r="B4" t="s">
        <v>86</v>
      </c>
      <c r="C4" t="s">
        <v>89</v>
      </c>
      <c r="D4">
        <v>0</v>
      </c>
      <c r="E4">
        <v>1</v>
      </c>
    </row>
    <row r="5" spans="2:5" x14ac:dyDescent="0.55000000000000004">
      <c r="B5" t="s">
        <v>86</v>
      </c>
      <c r="C5" t="s">
        <v>89</v>
      </c>
      <c r="D5">
        <v>1</v>
      </c>
      <c r="E5">
        <v>1</v>
      </c>
    </row>
    <row r="6" spans="2:5" x14ac:dyDescent="0.55000000000000004">
      <c r="B6" t="s">
        <v>86</v>
      </c>
      <c r="C6" t="s">
        <v>88</v>
      </c>
      <c r="D6">
        <v>1</v>
      </c>
      <c r="E6">
        <v>1</v>
      </c>
    </row>
    <row r="7" spans="2:5" x14ac:dyDescent="0.55000000000000004">
      <c r="B7" t="s">
        <v>86</v>
      </c>
      <c r="C7" t="s">
        <v>88</v>
      </c>
      <c r="D7">
        <v>0</v>
      </c>
      <c r="E7">
        <v>1</v>
      </c>
    </row>
    <row r="8" spans="2:5" x14ac:dyDescent="0.55000000000000004">
      <c r="B8" t="s">
        <v>87</v>
      </c>
      <c r="C8" t="s">
        <v>88</v>
      </c>
      <c r="D8">
        <v>0</v>
      </c>
      <c r="E8">
        <v>1</v>
      </c>
    </row>
    <row r="9" spans="2:5" x14ac:dyDescent="0.55000000000000004">
      <c r="B9" t="s">
        <v>87</v>
      </c>
      <c r="C9" t="s">
        <v>89</v>
      </c>
      <c r="D9">
        <v>0</v>
      </c>
      <c r="E9">
        <v>1</v>
      </c>
    </row>
    <row r="10" spans="2:5" x14ac:dyDescent="0.55000000000000004">
      <c r="B10" t="s">
        <v>87</v>
      </c>
      <c r="C10" t="s">
        <v>89</v>
      </c>
      <c r="D10">
        <v>1</v>
      </c>
      <c r="E10">
        <v>1</v>
      </c>
    </row>
    <row r="11" spans="2:5" x14ac:dyDescent="0.55000000000000004">
      <c r="B11" t="s">
        <v>87</v>
      </c>
      <c r="C11" t="s">
        <v>85</v>
      </c>
      <c r="D11">
        <v>1</v>
      </c>
      <c r="E11">
        <v>1</v>
      </c>
    </row>
    <row r="12" spans="2:5" x14ac:dyDescent="0.55000000000000004">
      <c r="B12" t="s">
        <v>87</v>
      </c>
      <c r="C12" t="s">
        <v>85</v>
      </c>
      <c r="D12">
        <v>1</v>
      </c>
      <c r="E12">
        <v>1</v>
      </c>
    </row>
    <row r="13" spans="2:5" x14ac:dyDescent="0.55000000000000004">
      <c r="B13" t="s">
        <v>84</v>
      </c>
      <c r="C13" t="s">
        <v>85</v>
      </c>
      <c r="D13">
        <v>1</v>
      </c>
      <c r="E13">
        <v>1</v>
      </c>
    </row>
    <row r="14" spans="2:5" x14ac:dyDescent="0.55000000000000004">
      <c r="B14" t="s">
        <v>84</v>
      </c>
      <c r="C14" t="s">
        <v>89</v>
      </c>
      <c r="D14">
        <v>1</v>
      </c>
      <c r="E14">
        <v>1</v>
      </c>
    </row>
    <row r="15" spans="2:5" x14ac:dyDescent="0.55000000000000004">
      <c r="B15" t="s">
        <v>84</v>
      </c>
      <c r="C15" t="s">
        <v>89</v>
      </c>
      <c r="D15">
        <v>1</v>
      </c>
      <c r="E15">
        <v>1</v>
      </c>
    </row>
    <row r="16" spans="2:5" x14ac:dyDescent="0.55000000000000004">
      <c r="B16" t="s">
        <v>84</v>
      </c>
      <c r="C16" t="s">
        <v>85</v>
      </c>
      <c r="D16">
        <v>1</v>
      </c>
      <c r="E16">
        <v>1</v>
      </c>
    </row>
    <row r="17" spans="2:13" x14ac:dyDescent="0.55000000000000004">
      <c r="B17" t="s">
        <v>84</v>
      </c>
      <c r="C17" t="s">
        <v>85</v>
      </c>
      <c r="D17">
        <v>0</v>
      </c>
      <c r="E17">
        <v>1</v>
      </c>
    </row>
    <row r="20" spans="2:13" x14ac:dyDescent="0.55000000000000004">
      <c r="C20" t="s">
        <v>83</v>
      </c>
      <c r="H20" t="s">
        <v>83</v>
      </c>
      <c r="M20" t="s">
        <v>83</v>
      </c>
    </row>
    <row r="21" spans="2:13" x14ac:dyDescent="0.55000000000000004">
      <c r="B21" t="s">
        <v>21</v>
      </c>
      <c r="C21" t="s">
        <v>17</v>
      </c>
      <c r="G21" t="s">
        <v>21</v>
      </c>
      <c r="H21" t="s">
        <v>17</v>
      </c>
      <c r="L21" t="s">
        <v>19</v>
      </c>
      <c r="M21" t="s">
        <v>21</v>
      </c>
    </row>
    <row r="22" spans="2:13" x14ac:dyDescent="0.55000000000000004">
      <c r="B22" t="s">
        <v>19</v>
      </c>
      <c r="C22">
        <v>0</v>
      </c>
      <c r="D22">
        <v>1</v>
      </c>
      <c r="E22" t="s">
        <v>18</v>
      </c>
      <c r="G22" t="s">
        <v>19</v>
      </c>
      <c r="H22">
        <v>0</v>
      </c>
      <c r="I22">
        <v>1</v>
      </c>
      <c r="J22" t="s">
        <v>18</v>
      </c>
      <c r="L22" s="2">
        <v>0</v>
      </c>
      <c r="M22" s="3">
        <v>6</v>
      </c>
    </row>
    <row r="23" spans="2:13" x14ac:dyDescent="0.55000000000000004">
      <c r="B23" s="2" t="s">
        <v>86</v>
      </c>
      <c r="C23" s="3">
        <v>3</v>
      </c>
      <c r="D23" s="3">
        <v>2</v>
      </c>
      <c r="E23" s="3">
        <v>5</v>
      </c>
      <c r="G23" s="2" t="s">
        <v>85</v>
      </c>
      <c r="H23" s="3">
        <v>1</v>
      </c>
      <c r="I23" s="3">
        <v>4</v>
      </c>
      <c r="J23" s="3">
        <v>5</v>
      </c>
      <c r="L23" s="2">
        <v>1</v>
      </c>
      <c r="M23" s="3">
        <v>9</v>
      </c>
    </row>
    <row r="24" spans="2:13" x14ac:dyDescent="0.55000000000000004">
      <c r="B24" s="2" t="s">
        <v>87</v>
      </c>
      <c r="C24" s="3">
        <v>2</v>
      </c>
      <c r="D24" s="3">
        <v>3</v>
      </c>
      <c r="E24" s="3">
        <v>5</v>
      </c>
      <c r="G24" s="2" t="s">
        <v>89</v>
      </c>
      <c r="H24" s="3">
        <v>2</v>
      </c>
      <c r="I24" s="3">
        <v>4</v>
      </c>
      <c r="J24" s="3">
        <v>6</v>
      </c>
      <c r="L24" s="2" t="s">
        <v>18</v>
      </c>
      <c r="M24" s="3">
        <v>15</v>
      </c>
    </row>
    <row r="25" spans="2:13" x14ac:dyDescent="0.55000000000000004">
      <c r="B25" s="2" t="s">
        <v>84</v>
      </c>
      <c r="C25" s="3">
        <v>1</v>
      </c>
      <c r="D25" s="3">
        <v>4</v>
      </c>
      <c r="E25" s="3">
        <v>5</v>
      </c>
      <c r="G25" s="2" t="s">
        <v>88</v>
      </c>
      <c r="H25" s="3">
        <v>3</v>
      </c>
      <c r="I25" s="3">
        <v>1</v>
      </c>
      <c r="J25" s="3">
        <v>4</v>
      </c>
    </row>
    <row r="26" spans="2:13" x14ac:dyDescent="0.55000000000000004">
      <c r="B26" s="2" t="s">
        <v>18</v>
      </c>
      <c r="C26" s="3">
        <v>6</v>
      </c>
      <c r="D26" s="3">
        <v>9</v>
      </c>
      <c r="E26" s="3">
        <v>15</v>
      </c>
      <c r="G26" s="2" t="s">
        <v>18</v>
      </c>
      <c r="H26" s="3">
        <v>6</v>
      </c>
      <c r="I26" s="3">
        <v>9</v>
      </c>
      <c r="J26" s="3">
        <v>15</v>
      </c>
    </row>
    <row r="30" spans="2:13" x14ac:dyDescent="0.55000000000000004">
      <c r="C30" t="s">
        <v>83</v>
      </c>
      <c r="H30" t="s">
        <v>83</v>
      </c>
    </row>
    <row r="31" spans="2:13" x14ac:dyDescent="0.55000000000000004">
      <c r="B31" t="s">
        <v>21</v>
      </c>
      <c r="C31" t="s">
        <v>17</v>
      </c>
      <c r="G31" t="s">
        <v>21</v>
      </c>
      <c r="H31" t="s">
        <v>17</v>
      </c>
    </row>
    <row r="32" spans="2:13" x14ac:dyDescent="0.55000000000000004">
      <c r="B32" t="s">
        <v>19</v>
      </c>
      <c r="C32">
        <v>0</v>
      </c>
      <c r="D32">
        <v>1</v>
      </c>
      <c r="E32" t="s">
        <v>18</v>
      </c>
      <c r="G32" t="s">
        <v>19</v>
      </c>
      <c r="H32">
        <v>0</v>
      </c>
      <c r="I32">
        <v>1</v>
      </c>
      <c r="J32" t="s">
        <v>18</v>
      </c>
    </row>
    <row r="33" spans="2:10" x14ac:dyDescent="0.55000000000000004">
      <c r="B33" s="2" t="s">
        <v>86</v>
      </c>
      <c r="C33" s="4">
        <v>0.5</v>
      </c>
      <c r="D33" s="4">
        <v>0.22222222222222221</v>
      </c>
      <c r="E33" s="4">
        <v>0.33333333333333331</v>
      </c>
      <c r="G33" s="2" t="s">
        <v>85</v>
      </c>
      <c r="H33" s="4">
        <v>0.16666666666666666</v>
      </c>
      <c r="I33" s="4">
        <v>0.44444444444444442</v>
      </c>
      <c r="J33" s="4">
        <v>0.33333333333333331</v>
      </c>
    </row>
    <row r="34" spans="2:10" x14ac:dyDescent="0.55000000000000004">
      <c r="B34" s="2" t="s">
        <v>87</v>
      </c>
      <c r="C34" s="4">
        <v>0.33333333333333331</v>
      </c>
      <c r="D34" s="4">
        <v>0.33333333333333331</v>
      </c>
      <c r="E34" s="4">
        <v>0.33333333333333331</v>
      </c>
      <c r="G34" s="2" t="s">
        <v>89</v>
      </c>
      <c r="H34" s="4">
        <v>0.33333333333333331</v>
      </c>
      <c r="I34" s="4">
        <v>0.44444444444444442</v>
      </c>
      <c r="J34" s="4">
        <v>0.4</v>
      </c>
    </row>
    <row r="35" spans="2:10" x14ac:dyDescent="0.55000000000000004">
      <c r="B35" s="2" t="s">
        <v>84</v>
      </c>
      <c r="C35" s="4">
        <v>0.16666666666666666</v>
      </c>
      <c r="D35" s="4">
        <v>0.44444444444444442</v>
      </c>
      <c r="E35" s="4">
        <v>0.33333333333333331</v>
      </c>
      <c r="G35" s="2" t="s">
        <v>88</v>
      </c>
      <c r="H35" s="4">
        <v>0.5</v>
      </c>
      <c r="I35" s="4">
        <v>0.1111111111111111</v>
      </c>
      <c r="J35" s="4">
        <v>0.26666666666666666</v>
      </c>
    </row>
    <row r="36" spans="2:10" x14ac:dyDescent="0.55000000000000004">
      <c r="B36" s="2" t="s">
        <v>18</v>
      </c>
      <c r="C36" s="4">
        <v>1</v>
      </c>
      <c r="D36" s="4">
        <v>1</v>
      </c>
      <c r="E36" s="4">
        <v>1</v>
      </c>
      <c r="G36" s="2" t="s">
        <v>18</v>
      </c>
      <c r="H36" s="4">
        <v>1</v>
      </c>
      <c r="I36" s="4">
        <v>1</v>
      </c>
      <c r="J36" s="4">
        <v>1</v>
      </c>
    </row>
    <row r="38" spans="2:10" x14ac:dyDescent="0.55000000000000004">
      <c r="E38" t="s">
        <v>104</v>
      </c>
    </row>
    <row r="39" spans="2:10" x14ac:dyDescent="0.55000000000000004">
      <c r="B39" t="s">
        <v>90</v>
      </c>
      <c r="C39">
        <f>GETPIVOTDATA("Observation",$L$21,"Y",1)</f>
        <v>9</v>
      </c>
      <c r="D39">
        <f>GETPIVOTDATA("Observation",$L$21)</f>
        <v>15</v>
      </c>
      <c r="E39">
        <f>C39/D39</f>
        <v>0.6</v>
      </c>
    </row>
    <row r="40" spans="2:10" x14ac:dyDescent="0.55000000000000004">
      <c r="B40" t="s">
        <v>91</v>
      </c>
      <c r="C40">
        <f>GETPIVOTDATA("Observation",$L$21,"Y",0)</f>
        <v>6</v>
      </c>
      <c r="D40">
        <f>GETPIVOTDATA("Observation",$L$21)</f>
        <v>15</v>
      </c>
      <c r="E40">
        <f>C40/D40</f>
        <v>0.4</v>
      </c>
    </row>
    <row r="42" spans="2:10" x14ac:dyDescent="0.55000000000000004">
      <c r="B42" t="s">
        <v>92</v>
      </c>
      <c r="C42">
        <f>GETPIVOTDATA("Observation",$B$21,"X1","B","Y",1)</f>
        <v>3</v>
      </c>
      <c r="D42">
        <f>GETPIVOTDATA("Observation",$B$21,"Y",1)</f>
        <v>9</v>
      </c>
      <c r="E42">
        <f>C42/D42</f>
        <v>0.33333333333333331</v>
      </c>
    </row>
    <row r="43" spans="2:10" x14ac:dyDescent="0.55000000000000004">
      <c r="B43" t="s">
        <v>93</v>
      </c>
      <c r="C43">
        <f>GETPIVOTDATA("Observation",$B$21,"X1","A","Y",1)</f>
        <v>2</v>
      </c>
      <c r="D43">
        <f>GETPIVOTDATA("Observation",$B$21,"Y",1)</f>
        <v>9</v>
      </c>
      <c r="E43">
        <f>C43/D43</f>
        <v>0.22222222222222221</v>
      </c>
    </row>
    <row r="44" spans="2:10" x14ac:dyDescent="0.55000000000000004">
      <c r="B44" t="s">
        <v>94</v>
      </c>
      <c r="C44">
        <f>GETPIVOTDATA("Observation",$B$21,"X1","C","Y",1)</f>
        <v>4</v>
      </c>
      <c r="D44">
        <f>GETPIVOTDATA("Observation",$B$21,"Y",1)</f>
        <v>9</v>
      </c>
      <c r="E44">
        <f>C44/D44</f>
        <v>0.44444444444444442</v>
      </c>
    </row>
    <row r="46" spans="2:10" x14ac:dyDescent="0.55000000000000004">
      <c r="B46" t="s">
        <v>95</v>
      </c>
      <c r="C46">
        <f>GETPIVOTDATA("Observation",$G$21,"X2","S","Y",1)</f>
        <v>1</v>
      </c>
      <c r="D46">
        <f>GETPIVOTDATA("Observation",$G$21,"Y",1)</f>
        <v>9</v>
      </c>
      <c r="E46">
        <f>C46/D46</f>
        <v>0.1111111111111111</v>
      </c>
    </row>
    <row r="47" spans="2:10" x14ac:dyDescent="0.55000000000000004">
      <c r="B47" t="s">
        <v>96</v>
      </c>
      <c r="C47">
        <f>GETPIVOTDATA("Observation",$G$21,"X2","M","Y",1)</f>
        <v>4</v>
      </c>
      <c r="D47">
        <f>GETPIVOTDATA("Observation",$G$21,"Y",1)</f>
        <v>9</v>
      </c>
      <c r="E47">
        <f>C47/D47</f>
        <v>0.44444444444444442</v>
      </c>
    </row>
    <row r="48" spans="2:10" x14ac:dyDescent="0.55000000000000004">
      <c r="B48" t="s">
        <v>97</v>
      </c>
      <c r="C48">
        <f>GETPIVOTDATA("Observation",$G$21,"X2","L","Y",1)</f>
        <v>4</v>
      </c>
      <c r="D48">
        <f>GETPIVOTDATA("Observation",$G$21,"Y",1)</f>
        <v>9</v>
      </c>
      <c r="E48">
        <f>C48/D48</f>
        <v>0.44444444444444442</v>
      </c>
    </row>
    <row r="51" spans="2:5" x14ac:dyDescent="0.55000000000000004">
      <c r="B51" t="s">
        <v>98</v>
      </c>
      <c r="C51">
        <f>GETPIVOTDATA("Observation",$B$21,"X1","B","Y",0)</f>
        <v>2</v>
      </c>
      <c r="D51">
        <f>GETPIVOTDATA("Observation",$B$21,"Y",0)</f>
        <v>6</v>
      </c>
      <c r="E51">
        <f>C51/D51</f>
        <v>0.33333333333333331</v>
      </c>
    </row>
    <row r="52" spans="2:5" x14ac:dyDescent="0.55000000000000004">
      <c r="B52" t="s">
        <v>99</v>
      </c>
      <c r="C52">
        <f>GETPIVOTDATA("Observation",$B$21,"X1","A","Y",0)</f>
        <v>3</v>
      </c>
      <c r="D52">
        <f>GETPIVOTDATA("Observation",$B$21,"Y",0)</f>
        <v>6</v>
      </c>
      <c r="E52">
        <f>C52/D52</f>
        <v>0.5</v>
      </c>
    </row>
    <row r="53" spans="2:5" x14ac:dyDescent="0.55000000000000004">
      <c r="B53" t="s">
        <v>100</v>
      </c>
      <c r="C53">
        <f>GETPIVOTDATA("Observation",$B$21,"X1","C","Y",0)</f>
        <v>1</v>
      </c>
      <c r="D53">
        <f>GETPIVOTDATA("Observation",$B$21,"Y",0)</f>
        <v>6</v>
      </c>
      <c r="E53">
        <f>C53/D53</f>
        <v>0.16666666666666666</v>
      </c>
    </row>
    <row r="55" spans="2:5" x14ac:dyDescent="0.55000000000000004">
      <c r="B55" t="s">
        <v>101</v>
      </c>
      <c r="C55">
        <f>GETPIVOTDATA("Observation",$G$21,"X2","S","Y",0)</f>
        <v>3</v>
      </c>
      <c r="D55">
        <f>GETPIVOTDATA("Observation",$G$21,"Y",0)</f>
        <v>6</v>
      </c>
      <c r="E55">
        <f>C55/D55</f>
        <v>0.5</v>
      </c>
    </row>
    <row r="56" spans="2:5" x14ac:dyDescent="0.55000000000000004">
      <c r="B56" t="s">
        <v>102</v>
      </c>
      <c r="C56">
        <f>GETPIVOTDATA("Observation",$G$21,"X2","M","Y",0)</f>
        <v>2</v>
      </c>
      <c r="D56">
        <f>GETPIVOTDATA("Observation",$G$21,"Y",0)</f>
        <v>6</v>
      </c>
      <c r="E56">
        <f>C56/D56</f>
        <v>0.33333333333333331</v>
      </c>
    </row>
    <row r="57" spans="2:5" x14ac:dyDescent="0.55000000000000004">
      <c r="B57" t="s">
        <v>103</v>
      </c>
      <c r="C57">
        <f>GETPIVOTDATA("Observation",$G$21,"X2","L","Y",0)</f>
        <v>1</v>
      </c>
      <c r="D57">
        <f>GETPIVOTDATA("Observation",$G$21,"Y",0)</f>
        <v>6</v>
      </c>
      <c r="E57">
        <f>C57/D57</f>
        <v>0.16666666666666666</v>
      </c>
    </row>
    <row r="59" spans="2:5" x14ac:dyDescent="0.55000000000000004">
      <c r="B59" t="s">
        <v>105</v>
      </c>
      <c r="C59">
        <f>C39*C42*C46</f>
        <v>27</v>
      </c>
      <c r="D59">
        <f>D39*D42*D46</f>
        <v>1215</v>
      </c>
      <c r="E59">
        <f>E39*E42*E46</f>
        <v>2.222222222222222E-2</v>
      </c>
    </row>
    <row r="60" spans="2:5" x14ac:dyDescent="0.55000000000000004">
      <c r="B60" t="s">
        <v>106</v>
      </c>
      <c r="C60">
        <f>C40*C51*C55</f>
        <v>36</v>
      </c>
      <c r="D60">
        <f>D40*D51*D55</f>
        <v>540</v>
      </c>
      <c r="E60">
        <f>E40*E51*E55</f>
        <v>6.6666666666666666E-2</v>
      </c>
    </row>
  </sheetData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sample1</vt:lpstr>
      <vt:lpstr>sample1_keyValues</vt:lpstr>
      <vt:lpstr>sample2</vt:lpstr>
      <vt:lpstr>sample2_keyValues</vt:lpstr>
      <vt:lpstr>sample2_laplaced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 CARSENAT</dc:creator>
  <cp:lastModifiedBy>elian</cp:lastModifiedBy>
  <dcterms:created xsi:type="dcterms:W3CDTF">2019-12-06T13:37:20Z</dcterms:created>
  <dcterms:modified xsi:type="dcterms:W3CDTF">2019-12-07T10:48:23Z</dcterms:modified>
</cp:coreProperties>
</file>