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2.xml" ContentType="application/vnd.openxmlformats-officedocument.spreadsheetml.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3.xml" ContentType="application/vnd.openxmlformats-officedocument.spreadsheetml.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tables/table4.xml" ContentType="application/vnd.openxmlformats-officedocument.spreadsheetml.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1D9EE5D9-EC39-4CE7-9DCA-2D026D1DED53}" xr6:coauthVersionLast="45" xr6:coauthVersionMax="45" xr10:uidLastSave="{00000000-0000-0000-0000-000000000000}"/>
  <bookViews>
    <workbookView xWindow="-120" yWindow="-120" windowWidth="29040" windowHeight="16440" tabRatio="677" firstSheet="2" activeTab="8" xr2:uid="{5DD707F2-665C-4F54-8809-F4F2A936AEF3}"/>
  </bookViews>
  <sheets>
    <sheet name="sample1" sheetId="1" r:id="rId1"/>
    <sheet name="sample1_keyValues" sheetId="3" r:id="rId2"/>
    <sheet name="sample1_laplaced" sheetId="8" r:id="rId3"/>
    <sheet name="sample1Laplaced_keyValues" sheetId="9" r:id="rId4"/>
    <sheet name="sample2" sheetId="4" r:id="rId5"/>
    <sheet name="sample2_keyValues" sheetId="5" r:id="rId6"/>
    <sheet name="sample2_laplaced" sheetId="6" r:id="rId7"/>
    <sheet name="sample2_keyValuesL" sheetId="7" r:id="rId8"/>
    <sheet name="sample3" sheetId="10" r:id="rId9"/>
    <sheet name="Sample3_keyValues" sheetId="12" r:id="rId10"/>
  </sheets>
  <calcPr calcId="191029"/>
  <pivotCaches>
    <pivotCache cacheId="158" r:id="rId11"/>
    <pivotCache cacheId="159" r:id="rId12"/>
    <pivotCache cacheId="16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0" l="1"/>
  <c r="D17" i="10"/>
  <c r="D15" i="10"/>
  <c r="B15" i="10"/>
  <c r="G37" i="8" l="1"/>
  <c r="E63" i="6"/>
  <c r="E62" i="6"/>
  <c r="E63" i="4"/>
  <c r="E62" i="4"/>
  <c r="G41" i="8"/>
  <c r="C41" i="8"/>
  <c r="H41" i="8"/>
  <c r="D41" i="8"/>
  <c r="C37" i="8"/>
  <c r="G40" i="8"/>
  <c r="G39" i="8"/>
  <c r="G38" i="8"/>
  <c r="C40" i="8"/>
  <c r="C38" i="8"/>
  <c r="C39" i="8"/>
  <c r="C42" i="8" l="1"/>
  <c r="G42" i="8"/>
  <c r="D57" i="4"/>
  <c r="C56" i="4"/>
  <c r="D51" i="4"/>
  <c r="C48" i="4"/>
  <c r="D46" i="4"/>
  <c r="C43" i="4"/>
  <c r="C40" i="4"/>
  <c r="D53" i="4"/>
  <c r="D47" i="4"/>
  <c r="D44" i="4"/>
  <c r="C57" i="4"/>
  <c r="C51" i="4"/>
  <c r="C44" i="4"/>
  <c r="D56" i="4"/>
  <c r="C55" i="4"/>
  <c r="C53" i="4"/>
  <c r="D48" i="4"/>
  <c r="C46" i="4"/>
  <c r="D42" i="4"/>
  <c r="D55" i="4"/>
  <c r="C52" i="4"/>
  <c r="C42" i="4"/>
  <c r="D52" i="4"/>
  <c r="C47" i="4"/>
  <c r="D40" i="4"/>
  <c r="D43" i="4"/>
  <c r="D57" i="6"/>
  <c r="D56" i="6"/>
  <c r="D55" i="6"/>
  <c r="D53" i="6"/>
  <c r="D52" i="6"/>
  <c r="D51" i="6"/>
  <c r="D48" i="6"/>
  <c r="D47" i="6"/>
  <c r="D46" i="6"/>
  <c r="C57" i="6"/>
  <c r="C56" i="6"/>
  <c r="C55" i="6"/>
  <c r="C53" i="6"/>
  <c r="C52" i="6"/>
  <c r="C51" i="6"/>
  <c r="C48" i="6"/>
  <c r="C47" i="6"/>
  <c r="C46" i="6"/>
  <c r="D44" i="6"/>
  <c r="D43" i="6"/>
  <c r="D42" i="6"/>
  <c r="C44" i="6"/>
  <c r="C43" i="6"/>
  <c r="C42" i="6"/>
  <c r="D40" i="6"/>
  <c r="C40" i="6"/>
  <c r="D39" i="6"/>
  <c r="C39" i="6"/>
  <c r="C45" i="8" l="1"/>
  <c r="C44" i="8"/>
  <c r="E44" i="6"/>
  <c r="E51" i="6"/>
  <c r="D59" i="6"/>
  <c r="E43" i="6"/>
  <c r="E48" i="6"/>
  <c r="E55" i="6"/>
  <c r="D60" i="6"/>
  <c r="E42" i="6"/>
  <c r="E47" i="6"/>
  <c r="E53" i="6"/>
  <c r="C59" i="6"/>
  <c r="E39" i="6"/>
  <c r="E56" i="6"/>
  <c r="C60" i="6"/>
  <c r="E40" i="6"/>
  <c r="E46" i="6"/>
  <c r="E52" i="6"/>
  <c r="E57" i="6"/>
  <c r="C60" i="4"/>
  <c r="E40" i="4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60" i="6" l="1"/>
  <c r="E59" i="6"/>
  <c r="E60" i="4"/>
  <c r="E39" i="4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<sst xmlns="http://schemas.openxmlformats.org/spreadsheetml/2006/main" count="777" uniqueCount="182">
  <si>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</si>
  <si>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</si>
  <si>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</si>
  <si>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</si>
  <si>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</si>
  <si>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</si>
  <si>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</si>
  <si>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</si>
  <si>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</si>
  <si>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</si>
  <si>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</si>
  <si>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</si>
  <si>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</si>
  <si>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</si>
  <si>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</si>
  <si>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</si>
  <si>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</si>
  <si>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</si>
  <si>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</si>
  <si>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</si>
  <si>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</si>
  <si>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</si>
  <si>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</si>
  <si>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</si>
  <si>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</si>
  <si>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</si>
  <si>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</si>
  <si>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</si>
  <si>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</si>
  <si>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</si>
  <si>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</si>
  <si>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</si>
  <si>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</si>
  <si>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</si>
  <si>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</si>
  <si>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</si>
  <si>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</si>
  <si>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</si>
  <si>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</si>
  <si>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</si>
  <si>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</si>
  <si>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</si>
  <si>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</si>
  <si>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</si>
  <si>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</si>
  <si>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</si>
  <si>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</si>
  <si>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</si>
  <si>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</si>
  <si>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</si>
  <si>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</si>
  <si>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</si>
  <si>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</si>
  <si>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</si>
  <si>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</si>
  <si>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</si>
  <si>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</si>
  <si>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</si>
  <si>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</si>
  <si>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</si>
  <si>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</si>
  <si>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</si>
  <si>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</si>
  <si>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</si>
  <si>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</si>
  <si>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</si>
  <si>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</si>
  <si>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</si>
  <si>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</si>
  <si>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</si>
  <si>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</si>
  <si>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</si>
  <si>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</si>
  <si>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</si>
  <si>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</si>
  <si>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</si>
  <si>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</si>
  <si>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</si>
  <si>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</si>
  <si>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</si>
  <si>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</si>
  <si>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</si>
  <si>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</si>
  <si>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</si>
  <si>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</si>
  <si>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</si>
  <si>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</si>
  <si>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</si>
  <si>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</si>
  <si>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</si>
  <si>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</si>
  <si>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</si>
  <si>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</si>
  <si>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</si>
  <si>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</si>
  <si>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</si>
  <si>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</si>
  <si>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</si>
  <si>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</si>
  <si>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</si>
  <si>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</si>
  <si>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</si>
  <si>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</si>
  <si>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</si>
  <si>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</si>
  <si>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</si>
  <si>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</si>
  <si>
    <t>~gL.count</t>
  </si>
  <si>
    <t>Key</t>
  </si>
  <si>
    <t>Value</t>
  </si>
  <si>
    <t>P0</t>
  </si>
  <si>
    <t>P1</t>
  </si>
  <si>
    <t>Play=Yes</t>
  </si>
  <si>
    <t>Play=No</t>
  </si>
  <si>
    <t xml:space="preserve"> "outlook=overcast";</t>
  </si>
  <si>
    <t xml:space="preserve"> "outlook=Overcast";</t>
  </si>
  <si>
    <t>~gL//~fE//outlook=Rain</t>
  </si>
  <si>
    <t>~gL//~fE//outlook=Overcast</t>
  </si>
  <si>
    <t>~gL//~fE//humidity=High</t>
  </si>
  <si>
    <t>~gL//~fE//temp=Hot</t>
  </si>
  <si>
    <t>~gL//~fE//wind=Weak</t>
  </si>
  <si>
    <t>~gL//~fE//humidity=Normal</t>
  </si>
  <si>
    <t>~gL//~fE//temp=Mild</t>
  </si>
  <si>
    <t>~gL//~fE//temp.count</t>
  </si>
  <si>
    <t>~gL//~fE//temp=Cool</t>
  </si>
  <si>
    <t>~gL//~fE//outlook.count</t>
  </si>
  <si>
    <t>~gL//~fE//wind.count</t>
  </si>
  <si>
    <t>~gL//~fE//wind=Strong</t>
  </si>
  <si>
    <t>~gL//~fE//humidity.count</t>
  </si>
  <si>
    <t>~gL//~fE//outlook=Sunny</t>
  </si>
  <si>
    <t>~gL//~fE//X1=C</t>
  </si>
  <si>
    <t>~gL//~fE//X1=B</t>
  </si>
  <si>
    <t>~gL//~fE//X1=A</t>
  </si>
  <si>
    <t>~gL//~fE//X2.count</t>
  </si>
  <si>
    <t>~gL//~fE//X2=S</t>
  </si>
  <si>
    <t>~gL//~fE//X2=M</t>
  </si>
  <si>
    <t>~gL//~fE//X1.count</t>
  </si>
  <si>
    <t>~gL//~fE//X2=L</t>
  </si>
  <si>
    <t>key (path)</t>
  </si>
  <si>
    <t>value (counter)</t>
  </si>
  <si>
    <t>Fruit</t>
  </si>
  <si>
    <t>Long</t>
  </si>
  <si>
    <t>Sweet</t>
  </si>
  <si>
    <t>Yellow</t>
  </si>
  <si>
    <t>Weight</t>
  </si>
  <si>
    <t>Banana</t>
  </si>
  <si>
    <t>Yes</t>
  </si>
  <si>
    <t>No</t>
  </si>
  <si>
    <t>Orange</t>
  </si>
  <si>
    <t>Other</t>
  </si>
  <si>
    <t>Sum of Weight</t>
  </si>
  <si>
    <t>~gL//~cA//Other</t>
  </si>
  <si>
    <t>~gL//~cA//Other//~fE//Yellow=Yes</t>
  </si>
  <si>
    <t>~gL//~cA//Other//~fE//Yellow=No</t>
  </si>
  <si>
    <t>~gL//~cA//Other//~fE//Yellow</t>
  </si>
  <si>
    <t>~gL//~cA//Other//~fE//Sweet=Yes</t>
  </si>
  <si>
    <t>~gL//~cA//Other//~fE//Sweet</t>
  </si>
  <si>
    <t>~gL//~cA//Other//~fE//Long=Yes</t>
  </si>
  <si>
    <t>~gL//~cA//Other//~fE//Long=No</t>
  </si>
  <si>
    <t>~gL//~cA//Other//~fE//Long</t>
  </si>
  <si>
    <t>~gL//~cA//Orange</t>
  </si>
  <si>
    <t>~gL//~cA//Orange//~fE//Yellow=Yes</t>
  </si>
  <si>
    <t>~gL//~cA//Orange//~fE//Yellow</t>
  </si>
  <si>
    <t>~gL//~cA//Orange//~fE//Sweet=Yes</t>
  </si>
  <si>
    <t>~gL//~cA//Orange//~fE//Sweet=No</t>
  </si>
  <si>
    <t>~gL//~cA//Orange//~fE//Sweet</t>
  </si>
  <si>
    <t>~gL//~cA//Orange//~fE//Long=No</t>
  </si>
  <si>
    <t>~gL//~cA//Orange//~fE//Long</t>
  </si>
  <si>
    <t>~gL//~cA//Banana</t>
  </si>
  <si>
    <t>~gL//~cA//Banana//~fE//Yellow=Yes</t>
  </si>
  <si>
    <t>~gL//~cA//Banana//~fE//Yellow=No</t>
  </si>
  <si>
    <t>~gL//~cA//Banana//~fE//Yellow</t>
  </si>
  <si>
    <t>~gL//~cA//Banana//~fE//Sweet=No</t>
  </si>
  <si>
    <t>~gL//~cA//Banana//~fE//Sweet</t>
  </si>
  <si>
    <t>~gL//~cA//Banana//~fE//Long=Yes</t>
  </si>
  <si>
    <t>~gL//~cA//Banana//~fE//Long=No</t>
  </si>
  <si>
    <t>~gL//~cA//Banana//~fE//Long</t>
  </si>
  <si>
    <t>~gL//~cA//Other//~fE//Sweet=No</t>
  </si>
  <si>
    <t>~gL//~cA//Banana//~fE//Sweet=Yes</t>
  </si>
  <si>
    <t xml:space="preserve">Pbanana = </t>
  </si>
  <si>
    <t>Porange=</t>
  </si>
  <si>
    <t>Pother=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</si>
</sst>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  <xf numFmtId="43" fontId="0" fillId="0" borderId="0" xfId="2" applyFont="1"/>
    <xf numFmtId="164" fontId="0" fillId="0" borderId="0" xfId="0" applyNumberFormat="1"/>
    <xf numFmtId="0" fontId="3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806.427411226854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16.497476736113" createdVersion="6" refreshedVersion="6" minRefreshableVersion="3" recordCount="14" xr:uid="{B27EF5E8-0B33-4642-A774-4D17DC6C47E8}">
  <cacheSource type="worksheet">
    <worksheetSource ref="A1:E1048576" sheet="sample3"/>
  </cacheSource>
  <cacheFields count="5">
    <cacheField name="Fruit" numFmtId="0">
      <sharedItems containsBlank="1" count="4">
        <s v="Banana"/>
        <s v="Orange"/>
        <s v="Other"/>
        <m/>
      </sharedItems>
    </cacheField>
    <cacheField name="Long" numFmtId="0">
      <sharedItems containsBlank="1" count="3">
        <s v="Yes"/>
        <s v="No"/>
        <m/>
      </sharedItems>
    </cacheField>
    <cacheField name="Sweet" numFmtId="0">
      <sharedItems containsBlank="1" count="3">
        <s v="Yes"/>
        <s v="No"/>
        <m/>
      </sharedItems>
    </cacheField>
    <cacheField name="Yellow" numFmtId="0">
      <sharedItems containsBlank="1" count="3">
        <s v="Yes"/>
        <s v="No"/>
        <m/>
      </sharedItems>
    </cacheField>
    <cacheField name="Weight" numFmtId="0">
      <sharedItems containsString="0" containsBlank="1" containsNumber="1" containsInteger="1" minValue="5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350"/>
  </r>
  <r>
    <x v="0"/>
    <x v="0"/>
    <x v="1"/>
    <x v="0"/>
    <n v="50"/>
  </r>
  <r>
    <x v="0"/>
    <x v="1"/>
    <x v="1"/>
    <x v="0"/>
    <n v="50"/>
  </r>
  <r>
    <x v="0"/>
    <x v="1"/>
    <x v="1"/>
    <x v="1"/>
    <n v="50"/>
  </r>
  <r>
    <x v="1"/>
    <x v="1"/>
    <x v="0"/>
    <x v="0"/>
    <n v="150"/>
  </r>
  <r>
    <x v="1"/>
    <x v="1"/>
    <x v="1"/>
    <x v="0"/>
    <n v="150"/>
  </r>
  <r>
    <x v="2"/>
    <x v="0"/>
    <x v="0"/>
    <x v="0"/>
    <n v="50"/>
  </r>
  <r>
    <x v="2"/>
    <x v="0"/>
    <x v="0"/>
    <x v="1"/>
    <n v="50"/>
  </r>
  <r>
    <x v="2"/>
    <x v="1"/>
    <x v="0"/>
    <x v="1"/>
    <n v="50"/>
  </r>
  <r>
    <x v="2"/>
    <x v="1"/>
    <x v="1"/>
    <x v="1"/>
    <n v="50"/>
  </r>
  <r>
    <x v="3"/>
    <x v="2"/>
    <x v="2"/>
    <x v="2"/>
    <m/>
  </r>
  <r>
    <x v="3"/>
    <x v="2"/>
    <x v="2"/>
    <x v="2"/>
    <m/>
  </r>
  <r>
    <x v="3"/>
    <x v="2"/>
    <x v="2"/>
    <x v="2"/>
    <m/>
  </r>
  <r>
    <x v="3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3B6E1-FF8D-4AA1-A7D5-D721D65A2BD8}" name="PivotTable2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D8C1C-3D4B-4E3E-9BB6-631303303054}" name="PivotTable11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FA69-ED44-492F-954A-EC870EAAC390}" name="PivotTable4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BB30-B462-461F-B78D-B365DEB0BBE5}" name="PivotTable3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175A-8D61-414C-80B4-55CAF5EF1662}" name="PivotTable6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91547-023A-4450-B480-D3440E7390E4}" name="PivotTable9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59C0-F0C8-4D92-9B90-C6B98663ED3E}" name="PivotTable5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9299C-C3B7-4571-A751-90AFB2CB48A5}" name="PivotTable7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DB6E6-5B4D-45F7-8A8A-1DAD24D54DB0}" name="PivotTable8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7CCE0-6486-4D26-A772-3EC0FA7A1B67}" name="PivotTable10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06CD-DD99-410D-B21A-81CA5CA5E3C0}" name="PivotTable5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87D4-9967-4436-AF07-0A16F6285BF2}" name="PivotTable1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606D-1444-47D9-9CB0-C85CA8F828FC}" name="PivotTable2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B62D-D727-4069-91B5-99EB9F847ECD}" name="PivotTable3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3730-C23A-4196-9976-4AEF56A1F64D}" name="PivotTable4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1DAC7-3F81-433A-8F78-6DCA3F09ACF6}" name="PivotTable10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T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FB8D8-31F3-4AD3-985A-F8CA89BC4B79}" name="PivotTable9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O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B5AEF-F785-4AF3-B4C3-CFBD54EDB801}" name="PivotTable8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J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1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35E47-9DE9-4035-8AEE-7E0C2AE91024}" name="Table25" displayName="Table25" ref="B3:G17" totalsRowShown="0">
  <autoFilter ref="B3:G17" xr:uid="{C09AC539-A3F3-44D6-84B8-B7F538F82AE2}"/>
  <tableColumns count="6">
    <tableColumn id="1" xr3:uid="{075E61B1-844D-4957-ABF4-108ECFD44C88}" name="outlook"/>
    <tableColumn id="2" xr3:uid="{38333A89-D89E-4A98-B60A-F19C46E96B38}" name=" temp"/>
    <tableColumn id="3" xr3:uid="{0B2AA35C-888E-4496-ABEE-528CF2687798}" name="humidity"/>
    <tableColumn id="4" xr3:uid="{B93B2899-C904-4EC9-BA94-AEA5356EE316}" name="wind"/>
    <tableColumn id="5" xr3:uid="{916E2B48-61B8-46C2-BDAA-25762D0AC498}" name="play"/>
    <tableColumn id="6" xr3:uid="{1648A97E-41B7-4AD3-93C7-DFA91FB9F49D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950E-888E-4E73-8105-EF0AE5EBD2FE}" name="Table14" displayName="Table14" ref="B2:E17" totalsRowShown="0">
  <autoFilter ref="B2:E17" xr:uid="{2F4C98F1-BA66-43ED-BE3F-02969C04740E}"/>
  <tableColumns count="4">
    <tableColumn id="1" xr3:uid="{34FCD011-9EA6-4344-A68F-2877BE2B6DF8}" name="X1"/>
    <tableColumn id="2" xr3:uid="{804DFFEF-ABD0-4A9E-9D14-535F389142FD}" name="X2"/>
    <tableColumn id="3" xr3:uid="{947EC95C-8641-4532-BFD5-F6C948CA6691}" name="Y"/>
    <tableColumn id="4" xr3:uid="{5CC117C6-E9F1-49EC-9A3D-DE8FA7836972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30.xml"/><Relationship Id="rId4" Type="http://schemas.openxmlformats.org/officeDocument/2006/relationships/pivotTable" Target="../pivotTables/pivot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topLeftCell="A16" workbookViewId="0">
      <selection activeCell="G4" sqref="G4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2627-2119-4657-876E-D566BD419EE4}">
  <dimension ref="A1:B29"/>
  <sheetViews>
    <sheetView workbookViewId="0">
      <selection activeCell="J9" sqref="J9"/>
    </sheetView>
  </sheetViews>
  <sheetFormatPr defaultRowHeight="15" x14ac:dyDescent="0.25"/>
  <cols>
    <col min="1" max="1" width="33.85546875" bestFit="1" customWidth="1"/>
  </cols>
  <sheetData>
    <row r="1" spans="1:2" x14ac:dyDescent="0.25">
      <c r="A1" t="s">
        <v>31</v>
      </c>
      <c r="B1">
        <v>1000</v>
      </c>
    </row>
    <row r="2" spans="1:2" x14ac:dyDescent="0.25">
      <c r="A2" t="s">
        <v>168</v>
      </c>
      <c r="B2">
        <v>500</v>
      </c>
    </row>
    <row r="3" spans="1:2" x14ac:dyDescent="0.25">
      <c r="A3" t="s">
        <v>176</v>
      </c>
      <c r="B3">
        <v>500</v>
      </c>
    </row>
    <row r="4" spans="1:2" x14ac:dyDescent="0.25">
      <c r="A4" t="s">
        <v>175</v>
      </c>
      <c r="B4">
        <v>100</v>
      </c>
    </row>
    <row r="5" spans="1:2" x14ac:dyDescent="0.25">
      <c r="A5" t="s">
        <v>174</v>
      </c>
      <c r="B5">
        <v>400</v>
      </c>
    </row>
    <row r="6" spans="1:2" x14ac:dyDescent="0.25">
      <c r="A6" t="s">
        <v>173</v>
      </c>
      <c r="B6">
        <v>500</v>
      </c>
    </row>
    <row r="7" spans="1:2" x14ac:dyDescent="0.25">
      <c r="A7" t="s">
        <v>172</v>
      </c>
      <c r="B7">
        <v>150</v>
      </c>
    </row>
    <row r="8" spans="1:2" x14ac:dyDescent="0.25">
      <c r="A8" t="s">
        <v>178</v>
      </c>
      <c r="B8">
        <v>350</v>
      </c>
    </row>
    <row r="9" spans="1:2" x14ac:dyDescent="0.25">
      <c r="A9" t="s">
        <v>171</v>
      </c>
      <c r="B9">
        <v>500</v>
      </c>
    </row>
    <row r="10" spans="1:2" x14ac:dyDescent="0.25">
      <c r="A10" t="s">
        <v>170</v>
      </c>
      <c r="B10">
        <v>50</v>
      </c>
    </row>
    <row r="11" spans="1:2" x14ac:dyDescent="0.25">
      <c r="A11" t="s">
        <v>169</v>
      </c>
      <c r="B11">
        <v>450</v>
      </c>
    </row>
    <row r="12" spans="1:2" x14ac:dyDescent="0.25">
      <c r="A12" t="s">
        <v>160</v>
      </c>
      <c r="B12">
        <v>300</v>
      </c>
    </row>
    <row r="13" spans="1:2" x14ac:dyDescent="0.25">
      <c r="A13" t="s">
        <v>167</v>
      </c>
      <c r="B13">
        <v>300</v>
      </c>
    </row>
    <row r="14" spans="1:2" x14ac:dyDescent="0.25">
      <c r="A14" t="s">
        <v>166</v>
      </c>
      <c r="B14">
        <v>300</v>
      </c>
    </row>
    <row r="15" spans="1:2" x14ac:dyDescent="0.25">
      <c r="A15" t="s">
        <v>165</v>
      </c>
      <c r="B15">
        <v>300</v>
      </c>
    </row>
    <row r="16" spans="1:2" x14ac:dyDescent="0.25">
      <c r="A16" t="s">
        <v>164</v>
      </c>
      <c r="B16">
        <v>150</v>
      </c>
    </row>
    <row r="17" spans="1:2" x14ac:dyDescent="0.25">
      <c r="A17" t="s">
        <v>163</v>
      </c>
      <c r="B17">
        <v>150</v>
      </c>
    </row>
    <row r="18" spans="1:2" x14ac:dyDescent="0.25">
      <c r="A18" t="s">
        <v>162</v>
      </c>
      <c r="B18">
        <v>300</v>
      </c>
    </row>
    <row r="19" spans="1:2" x14ac:dyDescent="0.25">
      <c r="A19" t="s">
        <v>161</v>
      </c>
      <c r="B19">
        <v>300</v>
      </c>
    </row>
    <row r="20" spans="1:2" x14ac:dyDescent="0.25">
      <c r="A20" t="s">
        <v>151</v>
      </c>
      <c r="B20">
        <v>200</v>
      </c>
    </row>
    <row r="21" spans="1:2" x14ac:dyDescent="0.25">
      <c r="A21" t="s">
        <v>159</v>
      </c>
      <c r="B21">
        <v>200</v>
      </c>
    </row>
    <row r="22" spans="1:2" x14ac:dyDescent="0.25">
      <c r="A22" t="s">
        <v>158</v>
      </c>
      <c r="B22">
        <v>100</v>
      </c>
    </row>
    <row r="23" spans="1:2" x14ac:dyDescent="0.25">
      <c r="A23" t="s">
        <v>157</v>
      </c>
      <c r="B23">
        <v>100</v>
      </c>
    </row>
    <row r="24" spans="1:2" x14ac:dyDescent="0.25">
      <c r="A24" t="s">
        <v>156</v>
      </c>
      <c r="B24">
        <v>200</v>
      </c>
    </row>
    <row r="25" spans="1:2" x14ac:dyDescent="0.25">
      <c r="A25" t="s">
        <v>177</v>
      </c>
      <c r="B25">
        <v>50</v>
      </c>
    </row>
    <row r="26" spans="1:2" x14ac:dyDescent="0.25">
      <c r="A26" t="s">
        <v>155</v>
      </c>
      <c r="B26">
        <v>150</v>
      </c>
    </row>
    <row r="27" spans="1:2" x14ac:dyDescent="0.25">
      <c r="A27" t="s">
        <v>154</v>
      </c>
      <c r="B27">
        <v>200</v>
      </c>
    </row>
    <row r="28" spans="1:2" x14ac:dyDescent="0.25">
      <c r="A28" t="s">
        <v>153</v>
      </c>
      <c r="B28">
        <v>150</v>
      </c>
    </row>
    <row r="29" spans="1:2" x14ac:dyDescent="0.25">
      <c r="A29" t="s">
        <v>152</v>
      </c>
      <c r="B29">
        <v>50</v>
      </c>
    </row>
  </sheetData>
  <sortState xmlns:xlrd2="http://schemas.microsoft.com/office/spreadsheetml/2017/richdata2" ref="A1:B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workbookViewId="0">
      <selection activeCell="M24" sqref="M24"/>
    </sheetView>
  </sheetViews>
  <sheetFormatPr defaultRowHeight="15" x14ac:dyDescent="0.25"/>
  <cols>
    <col min="1" max="1" width="36" bestFit="1" customWidth="1"/>
    <col min="2" max="2" width="14.7109375" bestFit="1" customWidth="1"/>
  </cols>
  <sheetData>
    <row r="1" spans="1:2" x14ac:dyDescent="0.25">
      <c r="A1" s="9" t="s">
        <v>138</v>
      </c>
      <c r="B1" s="9" t="s">
        <v>139</v>
      </c>
    </row>
    <row r="2" spans="1:2" x14ac:dyDescent="0.25">
      <c r="A2" t="s">
        <v>31</v>
      </c>
      <c r="B2">
        <v>14</v>
      </c>
    </row>
    <row r="3" spans="1:2" x14ac:dyDescent="0.25">
      <c r="A3" t="s">
        <v>42</v>
      </c>
      <c r="B3">
        <v>9</v>
      </c>
    </row>
    <row r="4" spans="1:2" x14ac:dyDescent="0.25">
      <c r="A4" t="s">
        <v>52</v>
      </c>
      <c r="B4">
        <v>6</v>
      </c>
    </row>
    <row r="5" spans="1:2" x14ac:dyDescent="0.25">
      <c r="A5" t="s">
        <v>51</v>
      </c>
      <c r="B5">
        <v>3</v>
      </c>
    </row>
    <row r="6" spans="1:2" x14ac:dyDescent="0.25">
      <c r="A6" t="s">
        <v>53</v>
      </c>
      <c r="B6">
        <v>9</v>
      </c>
    </row>
    <row r="7" spans="1:2" x14ac:dyDescent="0.25">
      <c r="A7" t="s">
        <v>50</v>
      </c>
      <c r="B7">
        <v>4</v>
      </c>
    </row>
    <row r="8" spans="1:2" x14ac:dyDescent="0.25">
      <c r="A8" t="s">
        <v>49</v>
      </c>
      <c r="B8">
        <v>2</v>
      </c>
    </row>
    <row r="9" spans="1:2" x14ac:dyDescent="0.25">
      <c r="A9" t="s">
        <v>48</v>
      </c>
      <c r="B9">
        <v>3</v>
      </c>
    </row>
    <row r="10" spans="1:2" x14ac:dyDescent="0.25">
      <c r="A10" t="s">
        <v>54</v>
      </c>
      <c r="B10">
        <v>9</v>
      </c>
    </row>
    <row r="11" spans="1:2" x14ac:dyDescent="0.25">
      <c r="A11" t="s">
        <v>47</v>
      </c>
      <c r="B11">
        <v>2</v>
      </c>
    </row>
    <row r="12" spans="1:2" x14ac:dyDescent="0.25">
      <c r="A12" t="s">
        <v>46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55</v>
      </c>
      <c r="B14">
        <v>9</v>
      </c>
    </row>
    <row r="15" spans="1:2" x14ac:dyDescent="0.25">
      <c r="A15" t="s">
        <v>44</v>
      </c>
      <c r="B15">
        <v>6</v>
      </c>
    </row>
    <row r="16" spans="1:2" x14ac:dyDescent="0.25">
      <c r="A16" t="s">
        <v>43</v>
      </c>
      <c r="B16">
        <v>3</v>
      </c>
    </row>
    <row r="17" spans="1:2" x14ac:dyDescent="0.25">
      <c r="A17" t="s">
        <v>56</v>
      </c>
      <c r="B17">
        <v>9</v>
      </c>
    </row>
    <row r="18" spans="1:2" x14ac:dyDescent="0.25">
      <c r="A18" t="s">
        <v>32</v>
      </c>
      <c r="B18">
        <v>5</v>
      </c>
    </row>
    <row r="19" spans="1:2" x14ac:dyDescent="0.25">
      <c r="A19" t="s">
        <v>41</v>
      </c>
      <c r="B19">
        <v>2</v>
      </c>
    </row>
    <row r="20" spans="1:2" x14ac:dyDescent="0.25">
      <c r="A20" t="s">
        <v>40</v>
      </c>
      <c r="B20">
        <v>3</v>
      </c>
    </row>
    <row r="21" spans="1:2" x14ac:dyDescent="0.25">
      <c r="A21" t="s">
        <v>57</v>
      </c>
      <c r="B21">
        <v>5</v>
      </c>
    </row>
    <row r="22" spans="1:2" x14ac:dyDescent="0.25">
      <c r="A22" t="s">
        <v>39</v>
      </c>
      <c r="B22">
        <v>2</v>
      </c>
    </row>
    <row r="23" spans="1:2" x14ac:dyDescent="0.25">
      <c r="A23" t="s">
        <v>38</v>
      </c>
      <c r="B23">
        <v>2</v>
      </c>
    </row>
    <row r="24" spans="1:2" x14ac:dyDescent="0.25">
      <c r="A24" t="s">
        <v>37</v>
      </c>
      <c r="B24">
        <v>1</v>
      </c>
    </row>
    <row r="25" spans="1:2" x14ac:dyDescent="0.25">
      <c r="A25" t="s">
        <v>58</v>
      </c>
      <c r="B25">
        <v>5</v>
      </c>
    </row>
    <row r="26" spans="1:2" x14ac:dyDescent="0.25">
      <c r="A26" t="s">
        <v>36</v>
      </c>
      <c r="B26">
        <v>3</v>
      </c>
    </row>
    <row r="27" spans="1:2" x14ac:dyDescent="0.25">
      <c r="A27" t="s">
        <v>35</v>
      </c>
      <c r="B27">
        <v>2</v>
      </c>
    </row>
    <row r="28" spans="1:2" x14ac:dyDescent="0.25">
      <c r="A28" t="s">
        <v>59</v>
      </c>
      <c r="B28">
        <v>5</v>
      </c>
    </row>
    <row r="29" spans="1:2" x14ac:dyDescent="0.25">
      <c r="A29" t="s">
        <v>34</v>
      </c>
      <c r="B29">
        <v>1</v>
      </c>
    </row>
    <row r="30" spans="1:2" x14ac:dyDescent="0.25">
      <c r="A30" t="s">
        <v>33</v>
      </c>
      <c r="B30">
        <v>4</v>
      </c>
    </row>
    <row r="31" spans="1:2" x14ac:dyDescent="0.25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E607-0823-40E0-B341-64CA7A50C642}">
  <dimension ref="B3:S45"/>
  <sheetViews>
    <sheetView topLeftCell="A20" workbookViewId="0">
      <selection activeCell="G47" sqref="G47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t="s">
        <v>21</v>
      </c>
      <c r="C21" t="s">
        <v>17</v>
      </c>
      <c r="F21" t="s">
        <v>21</v>
      </c>
      <c r="G21" t="s">
        <v>17</v>
      </c>
      <c r="J21" t="s">
        <v>21</v>
      </c>
      <c r="K21" t="s">
        <v>17</v>
      </c>
      <c r="N21" t="s">
        <v>21</v>
      </c>
      <c r="O21" t="s">
        <v>17</v>
      </c>
      <c r="R21" t="s">
        <v>19</v>
      </c>
      <c r="S21" t="s">
        <v>21</v>
      </c>
    </row>
    <row r="22" spans="2:19" x14ac:dyDescent="0.25">
      <c r="B22" t="s">
        <v>19</v>
      </c>
      <c r="C22" t="s">
        <v>11</v>
      </c>
      <c r="D22" t="s">
        <v>10</v>
      </c>
      <c r="F22" t="s">
        <v>19</v>
      </c>
      <c r="G22" t="s">
        <v>11</v>
      </c>
      <c r="H22" t="s">
        <v>10</v>
      </c>
      <c r="J22" t="s">
        <v>19</v>
      </c>
      <c r="K22" t="s">
        <v>11</v>
      </c>
      <c r="L22" t="s">
        <v>10</v>
      </c>
      <c r="N22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t="s">
        <v>21</v>
      </c>
      <c r="C30" t="s">
        <v>17</v>
      </c>
      <c r="F30" t="s">
        <v>21</v>
      </c>
      <c r="G30" t="s">
        <v>17</v>
      </c>
      <c r="J30" t="s">
        <v>21</v>
      </c>
      <c r="K30" t="s">
        <v>17</v>
      </c>
      <c r="N30" t="s">
        <v>21</v>
      </c>
      <c r="O30" t="s">
        <v>17</v>
      </c>
      <c r="R30" t="s">
        <v>19</v>
      </c>
      <c r="S30" t="s">
        <v>21</v>
      </c>
    </row>
    <row r="31" spans="2:19" x14ac:dyDescent="0.25">
      <c r="B31" t="s">
        <v>19</v>
      </c>
      <c r="C31" t="s">
        <v>11</v>
      </c>
      <c r="D31" t="s">
        <v>10</v>
      </c>
      <c r="F31" t="s">
        <v>19</v>
      </c>
      <c r="G31" t="s">
        <v>11</v>
      </c>
      <c r="H31" t="s">
        <v>10</v>
      </c>
      <c r="J31" t="s">
        <v>19</v>
      </c>
      <c r="K31" t="s">
        <v>11</v>
      </c>
      <c r="L31" t="s">
        <v>10</v>
      </c>
      <c r="N31" t="s">
        <v>19</v>
      </c>
      <c r="O31" t="s">
        <v>11</v>
      </c>
      <c r="P31" t="s">
        <v>10</v>
      </c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6" spans="2:19" x14ac:dyDescent="0.25">
      <c r="C36" t="s">
        <v>112</v>
      </c>
      <c r="G36" t="s">
        <v>113</v>
      </c>
    </row>
    <row r="37" spans="2:19" x14ac:dyDescent="0.25">
      <c r="B37" t="s">
        <v>114</v>
      </c>
      <c r="C37" s="7">
        <f>(GETPIVOTDATA("Observation",$B$21,"outlook","        Overcast","play"," Yes")+1)/(GETPIVOTDATA("Observation",$B$21,"play"," Yes")+3)</f>
        <v>0.41666666666666669</v>
      </c>
      <c r="F37" t="s">
        <v>115</v>
      </c>
      <c r="G37" s="7">
        <f>(GETPIVOTDATA("Observation",$B$21,"outlook","        Overcast","play"," No")+1)/(GETPIVOTDATA("Observation",$B$21,"play"," No")+3)</f>
        <v>0.125</v>
      </c>
    </row>
    <row r="38" spans="2:19" x14ac:dyDescent="0.25">
      <c r="B38" t="s">
        <v>24</v>
      </c>
      <c r="C38" s="7">
        <f>(GETPIVOTDATA("Observation",$F$21," temp"," Cool","play"," Yes")+1)/(GETPIVOTDATA("Observation",$F$21,"play"," Yes")+3)</f>
        <v>0.33333333333333331</v>
      </c>
      <c r="F38" t="s">
        <v>24</v>
      </c>
      <c r="G38" s="7">
        <f>(GETPIVOTDATA("Observation",$F$21," temp"," Cool","play"," No")+1)/(GETPIVOTDATA("Observation",$F$21,"play"," No")+3)</f>
        <v>0.25</v>
      </c>
    </row>
    <row r="39" spans="2:19" x14ac:dyDescent="0.25">
      <c r="B39" t="s">
        <v>25</v>
      </c>
      <c r="C39" s="7">
        <f>(GETPIVOTDATA("Observation",$J$21,"humidity"," High","play"," Yes")+1)/(GETPIVOTDATA("Observation",$J$21,"play"," Yes")+2)</f>
        <v>0.36363636363636365</v>
      </c>
      <c r="F39" t="s">
        <v>25</v>
      </c>
      <c r="G39" s="7">
        <f>(GETPIVOTDATA("Observation",$J$21,"humidity"," High","play"," No")+1)/(GETPIVOTDATA("Observation",$J$21,"play"," No")+2)</f>
        <v>0.7142857142857143</v>
      </c>
    </row>
    <row r="40" spans="2:19" x14ac:dyDescent="0.25">
      <c r="B40" t="s">
        <v>26</v>
      </c>
      <c r="C40" s="7">
        <f>(GETPIVOTDATA("Observation",$N$21,"wind"," Strong","play"," Yes")+1)/(GETPIVOTDATA("Observation",$N$21,"play"," Yes")+2)</f>
        <v>0.36363636363636365</v>
      </c>
      <c r="F40" t="s">
        <v>26</v>
      </c>
      <c r="G40" s="7">
        <f>(GETPIVOTDATA("Observation",$N$21,"wind"," Strong","play"," No")+1)/(GETPIVOTDATA("Observation",$N$21,"play"," No")+2)</f>
        <v>0.5714285714285714</v>
      </c>
    </row>
    <row r="41" spans="2:19" x14ac:dyDescent="0.25">
      <c r="B41" t="s">
        <v>27</v>
      </c>
      <c r="C41" s="7">
        <f>GETPIVOTDATA("Observation",$R$30,"play"," Yes")</f>
        <v>0.6428571428571429</v>
      </c>
      <c r="D41">
        <f>(GETPIVOTDATA("Observation",$R$21,"play"," Yes")+1)/(GETPIVOTDATA("Observation",$R$21)+2)</f>
        <v>0.625</v>
      </c>
      <c r="F41" t="s">
        <v>28</v>
      </c>
      <c r="G41" s="7">
        <f>GETPIVOTDATA("Observation",$R$30,"play"," No")</f>
        <v>0.35714285714285715</v>
      </c>
      <c r="H41">
        <f>(GETPIVOTDATA("Observation",$R$21,"play"," No")+1)/(GETPIVOTDATA("Observation",$R$21)+2)</f>
        <v>0.375</v>
      </c>
    </row>
    <row r="42" spans="2:19" x14ac:dyDescent="0.25">
      <c r="C42" s="8">
        <f>C41*C40*C39*C38*C37</f>
        <v>1.1806375442739079E-2</v>
      </c>
      <c r="D42" s="8"/>
      <c r="E42" s="8"/>
      <c r="F42" s="8"/>
      <c r="G42" s="8">
        <f>G41*G40*G39*G38*G37</f>
        <v>4.5553935860058311E-3</v>
      </c>
    </row>
    <row r="44" spans="2:19" x14ac:dyDescent="0.25">
      <c r="B44" t="s">
        <v>29</v>
      </c>
      <c r="C44" s="5">
        <f>C42/(C42+G42)</f>
        <v>0.72158306488725255</v>
      </c>
    </row>
    <row r="45" spans="2:19" x14ac:dyDescent="0.25">
      <c r="B45" t="s">
        <v>30</v>
      </c>
      <c r="C45" s="5">
        <f>G42/(G42+C42)</f>
        <v>0.27841693511274734</v>
      </c>
    </row>
  </sheetData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F616-6813-4E36-9E20-2F69B9F8EA74}">
  <dimension ref="A1:B46"/>
  <sheetViews>
    <sheetView workbookViewId="0">
      <selection activeCell="D4" sqref="D4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107</v>
      </c>
      <c r="B3">
        <v>2</v>
      </c>
    </row>
    <row r="4" spans="1:2" x14ac:dyDescent="0.25">
      <c r="A4" t="s">
        <v>32</v>
      </c>
      <c r="B4">
        <v>5</v>
      </c>
    </row>
    <row r="5" spans="1:2" x14ac:dyDescent="0.25">
      <c r="A5" t="s">
        <v>60</v>
      </c>
      <c r="B5">
        <v>5</v>
      </c>
    </row>
    <row r="6" spans="1:2" x14ac:dyDescent="0.25">
      <c r="A6" t="s">
        <v>33</v>
      </c>
      <c r="B6">
        <v>4</v>
      </c>
    </row>
    <row r="7" spans="1:2" x14ac:dyDescent="0.25">
      <c r="A7" t="s">
        <v>34</v>
      </c>
      <c r="B7">
        <v>1</v>
      </c>
    </row>
    <row r="8" spans="1:2" x14ac:dyDescent="0.25">
      <c r="A8" t="s">
        <v>59</v>
      </c>
      <c r="B8">
        <v>5</v>
      </c>
    </row>
    <row r="9" spans="1:2" x14ac:dyDescent="0.25">
      <c r="A9" t="s">
        <v>35</v>
      </c>
      <c r="B9">
        <v>2</v>
      </c>
    </row>
    <row r="10" spans="1:2" x14ac:dyDescent="0.25">
      <c r="A10" t="s">
        <v>36</v>
      </c>
      <c r="B10">
        <v>3</v>
      </c>
    </row>
    <row r="11" spans="1:2" x14ac:dyDescent="0.25">
      <c r="A11" t="s">
        <v>58</v>
      </c>
      <c r="B11">
        <v>5</v>
      </c>
    </row>
    <row r="12" spans="1:2" x14ac:dyDescent="0.25">
      <c r="A12" t="s">
        <v>37</v>
      </c>
      <c r="B12">
        <v>1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2</v>
      </c>
    </row>
    <row r="15" spans="1:2" x14ac:dyDescent="0.25">
      <c r="A15" t="s">
        <v>57</v>
      </c>
      <c r="B15">
        <v>5</v>
      </c>
    </row>
    <row r="16" spans="1:2" x14ac:dyDescent="0.25">
      <c r="A16" t="s">
        <v>40</v>
      </c>
      <c r="B16">
        <v>3</v>
      </c>
    </row>
    <row r="17" spans="1:2" x14ac:dyDescent="0.25">
      <c r="A17" t="s">
        <v>41</v>
      </c>
      <c r="B17">
        <v>2</v>
      </c>
    </row>
    <row r="18" spans="1:2" x14ac:dyDescent="0.25">
      <c r="A18" t="s">
        <v>42</v>
      </c>
      <c r="B18">
        <v>9</v>
      </c>
    </row>
    <row r="19" spans="1:2" x14ac:dyDescent="0.25">
      <c r="A19" t="s">
        <v>56</v>
      </c>
      <c r="B19">
        <v>9</v>
      </c>
    </row>
    <row r="20" spans="1:2" x14ac:dyDescent="0.25">
      <c r="A20" t="s">
        <v>43</v>
      </c>
      <c r="B20">
        <v>3</v>
      </c>
    </row>
    <row r="21" spans="1:2" x14ac:dyDescent="0.25">
      <c r="A21" t="s">
        <v>44</v>
      </c>
      <c r="B21">
        <v>6</v>
      </c>
    </row>
    <row r="22" spans="1:2" x14ac:dyDescent="0.25">
      <c r="A22" t="s">
        <v>55</v>
      </c>
      <c r="B22">
        <v>9</v>
      </c>
    </row>
    <row r="23" spans="1:2" x14ac:dyDescent="0.25">
      <c r="A23" t="s">
        <v>45</v>
      </c>
      <c r="B23">
        <v>4</v>
      </c>
    </row>
    <row r="24" spans="1:2" x14ac:dyDescent="0.25">
      <c r="A24" t="s">
        <v>46</v>
      </c>
      <c r="B24">
        <v>3</v>
      </c>
    </row>
    <row r="25" spans="1:2" x14ac:dyDescent="0.25">
      <c r="A25" t="s">
        <v>47</v>
      </c>
      <c r="B25">
        <v>2</v>
      </c>
    </row>
    <row r="26" spans="1:2" x14ac:dyDescent="0.25">
      <c r="A26" t="s">
        <v>54</v>
      </c>
      <c r="B26">
        <v>9</v>
      </c>
    </row>
    <row r="27" spans="1:2" x14ac:dyDescent="0.25">
      <c r="A27" t="s">
        <v>48</v>
      </c>
      <c r="B27">
        <v>3</v>
      </c>
    </row>
    <row r="28" spans="1:2" x14ac:dyDescent="0.25">
      <c r="A28" t="s">
        <v>49</v>
      </c>
      <c r="B28">
        <v>2</v>
      </c>
    </row>
    <row r="29" spans="1:2" x14ac:dyDescent="0.25">
      <c r="A29" t="s">
        <v>50</v>
      </c>
      <c r="B29">
        <v>4</v>
      </c>
    </row>
    <row r="30" spans="1:2" x14ac:dyDescent="0.25">
      <c r="A30" t="s">
        <v>53</v>
      </c>
      <c r="B30">
        <v>9</v>
      </c>
    </row>
    <row r="31" spans="1:2" x14ac:dyDescent="0.25">
      <c r="A31" t="s">
        <v>51</v>
      </c>
      <c r="B31">
        <v>3</v>
      </c>
    </row>
    <row r="32" spans="1:2" x14ac:dyDescent="0.25">
      <c r="A32" t="s">
        <v>52</v>
      </c>
      <c r="B32">
        <v>6</v>
      </c>
    </row>
    <row r="33" spans="1:2" x14ac:dyDescent="0.25">
      <c r="A33" t="s">
        <v>128</v>
      </c>
      <c r="B33">
        <v>2</v>
      </c>
    </row>
    <row r="34" spans="1:2" x14ac:dyDescent="0.25">
      <c r="A34" t="s">
        <v>118</v>
      </c>
      <c r="B34">
        <v>7</v>
      </c>
    </row>
    <row r="35" spans="1:2" x14ac:dyDescent="0.25">
      <c r="A35" t="s">
        <v>121</v>
      </c>
      <c r="B35">
        <v>7</v>
      </c>
    </row>
    <row r="36" spans="1:2" x14ac:dyDescent="0.25">
      <c r="A36" t="s">
        <v>125</v>
      </c>
      <c r="B36">
        <v>3</v>
      </c>
    </row>
    <row r="37" spans="1:2" x14ac:dyDescent="0.25">
      <c r="A37" t="s">
        <v>117</v>
      </c>
      <c r="B37">
        <v>4</v>
      </c>
    </row>
    <row r="38" spans="1:2" x14ac:dyDescent="0.25">
      <c r="A38" t="s">
        <v>116</v>
      </c>
      <c r="B38">
        <v>5</v>
      </c>
    </row>
    <row r="39" spans="1:2" x14ac:dyDescent="0.25">
      <c r="A39" t="s">
        <v>129</v>
      </c>
      <c r="B39">
        <v>5</v>
      </c>
    </row>
    <row r="40" spans="1:2" x14ac:dyDescent="0.25">
      <c r="A40" t="s">
        <v>123</v>
      </c>
      <c r="B40">
        <v>3</v>
      </c>
    </row>
    <row r="41" spans="1:2" x14ac:dyDescent="0.25">
      <c r="A41" t="s">
        <v>124</v>
      </c>
      <c r="B41">
        <v>4</v>
      </c>
    </row>
    <row r="42" spans="1:2" x14ac:dyDescent="0.25">
      <c r="A42" t="s">
        <v>119</v>
      </c>
      <c r="B42">
        <v>4</v>
      </c>
    </row>
    <row r="43" spans="1:2" x14ac:dyDescent="0.25">
      <c r="A43" t="s">
        <v>122</v>
      </c>
      <c r="B43">
        <v>6</v>
      </c>
    </row>
    <row r="44" spans="1:2" x14ac:dyDescent="0.25">
      <c r="A44" t="s">
        <v>126</v>
      </c>
      <c r="B44">
        <v>2</v>
      </c>
    </row>
    <row r="45" spans="1:2" x14ac:dyDescent="0.25">
      <c r="A45" t="s">
        <v>127</v>
      </c>
      <c r="B45">
        <v>6</v>
      </c>
    </row>
    <row r="46" spans="1:2" x14ac:dyDescent="0.25">
      <c r="A46" t="s">
        <v>120</v>
      </c>
      <c r="B46">
        <v>8</v>
      </c>
    </row>
  </sheetData>
  <sortState xmlns:xlrd2="http://schemas.microsoft.com/office/spreadsheetml/2017/richdata2" ref="A2:B4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3"/>
  <sheetViews>
    <sheetView topLeftCell="A34" workbookViewId="0">
      <selection activeCell="B62" sqref="B62:E63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21" x14ac:dyDescent="0.25">
      <c r="B17" t="s">
        <v>84</v>
      </c>
      <c r="C17" t="s">
        <v>85</v>
      </c>
      <c r="D17">
        <v>0</v>
      </c>
      <c r="E17">
        <v>1</v>
      </c>
    </row>
    <row r="20" spans="2:21" x14ac:dyDescent="0.25">
      <c r="C20" t="s">
        <v>83</v>
      </c>
      <c r="H20" t="s">
        <v>83</v>
      </c>
      <c r="M20" t="s">
        <v>83</v>
      </c>
    </row>
    <row r="21" spans="2:21" x14ac:dyDescent="0.25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25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25">
      <c r="C30" t="s">
        <v>83</v>
      </c>
      <c r="H30" t="s">
        <v>83</v>
      </c>
    </row>
    <row r="31" spans="2:21" x14ac:dyDescent="0.25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25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25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25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25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25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25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25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25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25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25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25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25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25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  <row r="62" spans="2:5" x14ac:dyDescent="0.25">
      <c r="B62" t="s">
        <v>110</v>
      </c>
      <c r="E62">
        <f>(E59/(E59+E60))</f>
        <v>0.25</v>
      </c>
    </row>
    <row r="63" spans="2:5" x14ac:dyDescent="0.25">
      <c r="B63" t="s">
        <v>111</v>
      </c>
      <c r="E63">
        <f>E60/(E60+E59)</f>
        <v>0.75000000000000011</v>
      </c>
    </row>
  </sheetData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workbookViewId="0">
      <selection activeCell="A14" sqref="A14:A16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15</v>
      </c>
    </row>
    <row r="3" spans="1:2" x14ac:dyDescent="0.25">
      <c r="A3" t="s">
        <v>68</v>
      </c>
      <c r="B3">
        <v>6</v>
      </c>
    </row>
    <row r="4" spans="1:2" x14ac:dyDescent="0.25">
      <c r="A4" t="s">
        <v>74</v>
      </c>
      <c r="B4">
        <v>6</v>
      </c>
    </row>
    <row r="5" spans="1:2" x14ac:dyDescent="0.25">
      <c r="A5" t="s">
        <v>65</v>
      </c>
      <c r="B5">
        <v>3</v>
      </c>
    </row>
    <row r="6" spans="1:2" x14ac:dyDescent="0.25">
      <c r="A6" t="s">
        <v>64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71</v>
      </c>
      <c r="B8">
        <v>6</v>
      </c>
    </row>
    <row r="9" spans="1:2" x14ac:dyDescent="0.25">
      <c r="A9" t="s">
        <v>67</v>
      </c>
      <c r="B9">
        <v>1</v>
      </c>
    </row>
    <row r="10" spans="1:2" x14ac:dyDescent="0.25">
      <c r="A10" t="s">
        <v>76</v>
      </c>
      <c r="B10">
        <v>2</v>
      </c>
    </row>
    <row r="11" spans="1:2" x14ac:dyDescent="0.25">
      <c r="A11" t="s">
        <v>73</v>
      </c>
      <c r="B11">
        <v>3</v>
      </c>
    </row>
    <row r="12" spans="1:2" x14ac:dyDescent="0.25">
      <c r="A12" t="s">
        <v>66</v>
      </c>
      <c r="B12">
        <v>9</v>
      </c>
    </row>
    <row r="13" spans="1:2" x14ac:dyDescent="0.25">
      <c r="A13" t="s">
        <v>70</v>
      </c>
      <c r="B13">
        <v>9</v>
      </c>
    </row>
    <row r="14" spans="1:2" x14ac:dyDescent="0.25">
      <c r="A14" t="s">
        <v>79</v>
      </c>
      <c r="B14">
        <v>2</v>
      </c>
    </row>
    <row r="15" spans="1:2" x14ac:dyDescent="0.25">
      <c r="A15" t="s">
        <v>78</v>
      </c>
      <c r="B15">
        <v>3</v>
      </c>
    </row>
    <row r="16" spans="1:2" x14ac:dyDescent="0.25">
      <c r="A16" t="s">
        <v>80</v>
      </c>
      <c r="B16">
        <v>4</v>
      </c>
    </row>
    <row r="17" spans="1:2" x14ac:dyDescent="0.25">
      <c r="A17" t="s">
        <v>69</v>
      </c>
      <c r="B17">
        <v>9</v>
      </c>
    </row>
    <row r="18" spans="1:2" x14ac:dyDescent="0.25">
      <c r="A18" t="s">
        <v>77</v>
      </c>
      <c r="B18">
        <v>4</v>
      </c>
    </row>
    <row r="19" spans="1:2" x14ac:dyDescent="0.25">
      <c r="A19" t="s">
        <v>75</v>
      </c>
      <c r="B19">
        <v>4</v>
      </c>
    </row>
    <row r="20" spans="1:2" x14ac:dyDescent="0.25">
      <c r="A20" t="s">
        <v>72</v>
      </c>
      <c r="B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043-4993-4B3B-A816-B9D47EB79866}">
  <dimension ref="B2:M63"/>
  <sheetViews>
    <sheetView topLeftCell="A31" workbookViewId="0">
      <selection activeCell="J57" sqref="J57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13" x14ac:dyDescent="0.25">
      <c r="B17" t="s">
        <v>84</v>
      </c>
      <c r="C17" t="s">
        <v>85</v>
      </c>
      <c r="D17">
        <v>0</v>
      </c>
      <c r="E17">
        <v>1</v>
      </c>
    </row>
    <row r="20" spans="2:13" x14ac:dyDescent="0.25">
      <c r="C20" t="s">
        <v>83</v>
      </c>
      <c r="H20" t="s">
        <v>83</v>
      </c>
      <c r="M20" t="s">
        <v>83</v>
      </c>
    </row>
    <row r="21" spans="2:13" x14ac:dyDescent="0.25">
      <c r="B21" t="s">
        <v>21</v>
      </c>
      <c r="C21" t="s">
        <v>17</v>
      </c>
      <c r="G21" t="s">
        <v>21</v>
      </c>
      <c r="H21" t="s">
        <v>17</v>
      </c>
      <c r="L21" t="s">
        <v>19</v>
      </c>
      <c r="M21" t="s">
        <v>21</v>
      </c>
    </row>
    <row r="22" spans="2:13" x14ac:dyDescent="0.25">
      <c r="B22" t="s">
        <v>19</v>
      </c>
      <c r="C22">
        <v>0</v>
      </c>
      <c r="D22">
        <v>1</v>
      </c>
      <c r="E22" t="s">
        <v>18</v>
      </c>
      <c r="G22" t="s">
        <v>19</v>
      </c>
      <c r="H22">
        <v>0</v>
      </c>
      <c r="I22">
        <v>1</v>
      </c>
      <c r="J22" t="s">
        <v>18</v>
      </c>
      <c r="L22" s="2">
        <v>0</v>
      </c>
      <c r="M22" s="3">
        <v>6</v>
      </c>
    </row>
    <row r="23" spans="2:13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13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13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13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13" x14ac:dyDescent="0.25">
      <c r="C30" t="s">
        <v>83</v>
      </c>
      <c r="H30" t="s">
        <v>83</v>
      </c>
    </row>
    <row r="31" spans="2:13" x14ac:dyDescent="0.25">
      <c r="B31" t="s">
        <v>21</v>
      </c>
      <c r="C31" t="s">
        <v>17</v>
      </c>
      <c r="G31" t="s">
        <v>21</v>
      </c>
      <c r="H31" t="s">
        <v>17</v>
      </c>
    </row>
    <row r="32" spans="2:13" x14ac:dyDescent="0.25">
      <c r="B32" t="s">
        <v>19</v>
      </c>
      <c r="C32">
        <v>0</v>
      </c>
      <c r="D32">
        <v>1</v>
      </c>
      <c r="E32" t="s">
        <v>18</v>
      </c>
      <c r="G32" t="s">
        <v>19</v>
      </c>
      <c r="H32">
        <v>0</v>
      </c>
      <c r="I32">
        <v>1</v>
      </c>
      <c r="J32" t="s">
        <v>18</v>
      </c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GETPIVOTDATA("Observation",$L$21,"Y",1)+1</f>
        <v>10</v>
      </c>
      <c r="D39">
        <f>GETPIVOTDATA("Observation",$L$21)+COUNT(L22:L23)</f>
        <v>17</v>
      </c>
      <c r="E39">
        <f>C39/D39</f>
        <v>0.58823529411764708</v>
      </c>
    </row>
    <row r="40" spans="2:10" x14ac:dyDescent="0.25">
      <c r="B40" t="s">
        <v>91</v>
      </c>
      <c r="C40">
        <f>GETPIVOTDATA("Observation",$L$21,"Y",0)+1</f>
        <v>7</v>
      </c>
      <c r="D40">
        <f>GETPIVOTDATA("Observation",$L$21)+COUNT(L22:L23)</f>
        <v>17</v>
      </c>
      <c r="E40">
        <f>C40/D40</f>
        <v>0.41176470588235292</v>
      </c>
    </row>
    <row r="42" spans="2:10" x14ac:dyDescent="0.25">
      <c r="B42" t="s">
        <v>92</v>
      </c>
      <c r="C42">
        <f>GETPIVOTDATA("Observation",$B$21,"X1","B","Y",1)+1</f>
        <v>4</v>
      </c>
      <c r="D42">
        <f>GETPIVOTDATA("Observation",$B$21,"Y",1)+COUNT(C23:C25)</f>
        <v>12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GETPIVOTDATA("Observation",$B$21,"X1","A","Y",1)+1</f>
        <v>3</v>
      </c>
      <c r="D43">
        <f>GETPIVOTDATA("Observation",$B$21,"Y",1)+COUNT(C23:C25)</f>
        <v>12</v>
      </c>
      <c r="E43">
        <f>C43/D43</f>
        <v>0.25</v>
      </c>
    </row>
    <row r="44" spans="2:10" x14ac:dyDescent="0.25">
      <c r="B44" t="s">
        <v>94</v>
      </c>
      <c r="C44">
        <f>GETPIVOTDATA("Observation",$B$21,"X1","C","Y",1)+1</f>
        <v>5</v>
      </c>
      <c r="D44">
        <f>GETPIVOTDATA("Observation",$B$21,"Y",1)+COUNT(C23:C25)</f>
        <v>12</v>
      </c>
      <c r="E44">
        <f>C44/D44</f>
        <v>0.41666666666666669</v>
      </c>
    </row>
    <row r="46" spans="2:10" x14ac:dyDescent="0.25">
      <c r="B46" t="s">
        <v>95</v>
      </c>
      <c r="C46">
        <f>GETPIVOTDATA("Observation",$G$21,"X2","S","Y",1)+1</f>
        <v>2</v>
      </c>
      <c r="D46">
        <f>GETPIVOTDATA("Observation",$G$21,"Y",1)+COUNT(H23:H25)</f>
        <v>12</v>
      </c>
      <c r="E46">
        <f>C46/D46</f>
        <v>0.16666666666666666</v>
      </c>
    </row>
    <row r="47" spans="2:10" x14ac:dyDescent="0.25">
      <c r="B47" t="s">
        <v>96</v>
      </c>
      <c r="C47">
        <f>GETPIVOTDATA("Observation",$G$21,"X2","M","Y",1)+1</f>
        <v>5</v>
      </c>
      <c r="D47">
        <f>GETPIVOTDATA("Observation",$G$21,"Y",1)+COUNT(H23:H25)</f>
        <v>12</v>
      </c>
      <c r="E47">
        <f>C47/D47</f>
        <v>0.41666666666666669</v>
      </c>
    </row>
    <row r="48" spans="2:10" x14ac:dyDescent="0.25">
      <c r="B48" t="s">
        <v>97</v>
      </c>
      <c r="C48">
        <f>GETPIVOTDATA("Observation",$G$21,"X2","L","Y",1)+1</f>
        <v>5</v>
      </c>
      <c r="D48">
        <f>GETPIVOTDATA("Observation",$G$21,"Y",1)+COUNT(H23:H25)</f>
        <v>12</v>
      </c>
      <c r="E48">
        <f>C48/D48</f>
        <v>0.41666666666666669</v>
      </c>
    </row>
    <row r="51" spans="2:5" x14ac:dyDescent="0.25">
      <c r="B51" t="s">
        <v>98</v>
      </c>
      <c r="C51">
        <f>GETPIVOTDATA("Observation",$B$21,"X1","B","Y",0)+1</f>
        <v>3</v>
      </c>
      <c r="D51">
        <f>GETPIVOTDATA("Observation",$B$21,"Y",0)+COUNT(C23:C25)</f>
        <v>9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GETPIVOTDATA("Observation",$B$21,"X1","A","Y",0)+1</f>
        <v>4</v>
      </c>
      <c r="D52">
        <f>GETPIVOTDATA("Observation",$B$21,"Y",0)+COUNT(C23:C25)</f>
        <v>9</v>
      </c>
      <c r="E52">
        <f>C52/D52</f>
        <v>0.44444444444444442</v>
      </c>
    </row>
    <row r="53" spans="2:5" x14ac:dyDescent="0.25">
      <c r="B53" t="s">
        <v>100</v>
      </c>
      <c r="C53">
        <f>GETPIVOTDATA("Observation",$B$21,"X1","C","Y",0)+1</f>
        <v>2</v>
      </c>
      <c r="D53">
        <f>GETPIVOTDATA("Observation",$B$21,"Y",0)+COUNT(C23:C25)</f>
        <v>9</v>
      </c>
      <c r="E53">
        <f>C53/D53</f>
        <v>0.22222222222222221</v>
      </c>
    </row>
    <row r="55" spans="2:5" x14ac:dyDescent="0.25">
      <c r="B55" t="s">
        <v>101</v>
      </c>
      <c r="C55">
        <f>GETPIVOTDATA("Observation",$G$21,"X2","S","Y",0)+1</f>
        <v>4</v>
      </c>
      <c r="D55">
        <f>GETPIVOTDATA("Observation",$G$21,"Y",0)+COUNT(H23:H25)</f>
        <v>9</v>
      </c>
      <c r="E55">
        <f>C55/D55</f>
        <v>0.44444444444444442</v>
      </c>
    </row>
    <row r="56" spans="2:5" x14ac:dyDescent="0.25">
      <c r="B56" t="s">
        <v>102</v>
      </c>
      <c r="C56">
        <f>GETPIVOTDATA("Observation",$G$21,"X2","M","Y",0)+1</f>
        <v>3</v>
      </c>
      <c r="D56">
        <f>GETPIVOTDATA("Observation",$G$21,"Y",0)+COUNT(H23:H25)</f>
        <v>9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GETPIVOTDATA("Observation",$G$21,"X2","L","Y",0)+1</f>
        <v>2</v>
      </c>
      <c r="D57">
        <f>GETPIVOTDATA("Observation",$G$21,"Y",0)+COUNT(H23:H25)</f>
        <v>9</v>
      </c>
      <c r="E57">
        <f>C57/D57</f>
        <v>0.22222222222222221</v>
      </c>
    </row>
    <row r="59" spans="2:5" x14ac:dyDescent="0.25">
      <c r="B59" t="s">
        <v>105</v>
      </c>
      <c r="C59">
        <f>C39*C42*C46</f>
        <v>80</v>
      </c>
      <c r="D59">
        <f>D39*D42*D46</f>
        <v>2448</v>
      </c>
      <c r="E59">
        <f>E39*E42*E46</f>
        <v>3.2679738562091498E-2</v>
      </c>
    </row>
    <row r="60" spans="2:5" x14ac:dyDescent="0.25">
      <c r="B60" t="s">
        <v>106</v>
      </c>
      <c r="C60">
        <f>C40*C51*C55</f>
        <v>84</v>
      </c>
      <c r="D60">
        <f>D40*D51*D55</f>
        <v>1377</v>
      </c>
      <c r="E60">
        <f>E40*E51*E55</f>
        <v>6.100217864923746E-2</v>
      </c>
    </row>
    <row r="62" spans="2:5" x14ac:dyDescent="0.25">
      <c r="B62" t="s">
        <v>110</v>
      </c>
      <c r="E62">
        <f>(E59/(E59+E60))</f>
        <v>0.34883720930232559</v>
      </c>
    </row>
    <row r="63" spans="2:5" x14ac:dyDescent="0.25">
      <c r="B63" t="s">
        <v>111</v>
      </c>
      <c r="E63">
        <f>E60/(E60+E59)</f>
        <v>0.65116279069767435</v>
      </c>
    </row>
  </sheetData>
  <pageMargins left="0.7" right="0.7" top="0.75" bottom="0.75" header="0.3" footer="0.3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C54C-DD7D-4557-8207-24F8ECC26FA3}">
  <dimension ref="A1:B29"/>
  <sheetViews>
    <sheetView workbookViewId="0">
      <selection activeCell="B26" sqref="B26"/>
    </sheetView>
  </sheetViews>
  <sheetFormatPr defaultRowHeight="15" x14ac:dyDescent="0.25"/>
  <cols>
    <col min="1" max="1" width="53.425781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31</v>
      </c>
      <c r="B2">
        <v>15</v>
      </c>
    </row>
    <row r="3" spans="1:2" x14ac:dyDescent="0.25">
      <c r="A3" t="s">
        <v>107</v>
      </c>
      <c r="B3">
        <v>2</v>
      </c>
    </row>
    <row r="4" spans="1:2" x14ac:dyDescent="0.25">
      <c r="A4" t="s">
        <v>68</v>
      </c>
      <c r="B4">
        <v>6</v>
      </c>
    </row>
    <row r="5" spans="1:2" x14ac:dyDescent="0.25">
      <c r="A5" t="s">
        <v>74</v>
      </c>
      <c r="B5">
        <v>6</v>
      </c>
    </row>
    <row r="6" spans="1:2" x14ac:dyDescent="0.25">
      <c r="A6" t="s">
        <v>65</v>
      </c>
      <c r="B6">
        <v>3</v>
      </c>
    </row>
    <row r="7" spans="1:2" x14ac:dyDescent="0.25">
      <c r="A7" t="s">
        <v>64</v>
      </c>
      <c r="B7">
        <v>2</v>
      </c>
    </row>
    <row r="8" spans="1:2" x14ac:dyDescent="0.25">
      <c r="A8" t="s">
        <v>63</v>
      </c>
      <c r="B8">
        <v>1</v>
      </c>
    </row>
    <row r="9" spans="1:2" x14ac:dyDescent="0.25">
      <c r="A9" t="s">
        <v>71</v>
      </c>
      <c r="B9">
        <v>6</v>
      </c>
    </row>
    <row r="10" spans="1:2" x14ac:dyDescent="0.25">
      <c r="A10" t="s">
        <v>67</v>
      </c>
      <c r="B10">
        <v>1</v>
      </c>
    </row>
    <row r="11" spans="1:2" x14ac:dyDescent="0.25">
      <c r="A11" t="s">
        <v>76</v>
      </c>
      <c r="B11">
        <v>2</v>
      </c>
    </row>
    <row r="12" spans="1:2" x14ac:dyDescent="0.25">
      <c r="A12" t="s">
        <v>73</v>
      </c>
      <c r="B12">
        <v>3</v>
      </c>
    </row>
    <row r="13" spans="1:2" x14ac:dyDescent="0.25">
      <c r="A13" t="s">
        <v>66</v>
      </c>
      <c r="B13">
        <v>9</v>
      </c>
    </row>
    <row r="14" spans="1:2" x14ac:dyDescent="0.25">
      <c r="A14" t="s">
        <v>70</v>
      </c>
      <c r="B14">
        <v>9</v>
      </c>
    </row>
    <row r="15" spans="1:2" x14ac:dyDescent="0.25">
      <c r="A15" t="s">
        <v>79</v>
      </c>
      <c r="B15">
        <v>2</v>
      </c>
    </row>
    <row r="16" spans="1:2" x14ac:dyDescent="0.25">
      <c r="A16" t="s">
        <v>78</v>
      </c>
      <c r="B16">
        <v>3</v>
      </c>
    </row>
    <row r="17" spans="1:2" x14ac:dyDescent="0.25">
      <c r="A17" t="s">
        <v>80</v>
      </c>
      <c r="B17">
        <v>4</v>
      </c>
    </row>
    <row r="18" spans="1:2" x14ac:dyDescent="0.25">
      <c r="A18" t="s">
        <v>69</v>
      </c>
      <c r="B18">
        <v>9</v>
      </c>
    </row>
    <row r="19" spans="1:2" x14ac:dyDescent="0.25">
      <c r="A19" t="s">
        <v>77</v>
      </c>
      <c r="B19">
        <v>4</v>
      </c>
    </row>
    <row r="20" spans="1:2" x14ac:dyDescent="0.25">
      <c r="A20" t="s">
        <v>75</v>
      </c>
      <c r="B20">
        <v>4</v>
      </c>
    </row>
    <row r="21" spans="1:2" x14ac:dyDescent="0.25">
      <c r="A21" t="s">
        <v>72</v>
      </c>
      <c r="B21">
        <v>1</v>
      </c>
    </row>
    <row r="22" spans="1:2" x14ac:dyDescent="0.25">
      <c r="A22" t="s">
        <v>136</v>
      </c>
      <c r="B22">
        <v>3</v>
      </c>
    </row>
    <row r="23" spans="1:2" x14ac:dyDescent="0.25">
      <c r="A23" t="s">
        <v>132</v>
      </c>
      <c r="B23">
        <v>5</v>
      </c>
    </row>
    <row r="24" spans="1:2" x14ac:dyDescent="0.25">
      <c r="A24" t="s">
        <v>131</v>
      </c>
      <c r="B24">
        <v>5</v>
      </c>
    </row>
    <row r="25" spans="1:2" x14ac:dyDescent="0.25">
      <c r="A25" t="s">
        <v>130</v>
      </c>
      <c r="B25">
        <v>5</v>
      </c>
    </row>
    <row r="26" spans="1:2" x14ac:dyDescent="0.25">
      <c r="A26" t="s">
        <v>133</v>
      </c>
      <c r="B26">
        <v>3</v>
      </c>
    </row>
    <row r="27" spans="1:2" x14ac:dyDescent="0.25">
      <c r="A27" t="s">
        <v>137</v>
      </c>
      <c r="B27">
        <v>5</v>
      </c>
    </row>
    <row r="28" spans="1:2" x14ac:dyDescent="0.25">
      <c r="A28" t="s">
        <v>135</v>
      </c>
      <c r="B28">
        <v>6</v>
      </c>
    </row>
    <row r="29" spans="1:2" x14ac:dyDescent="0.25">
      <c r="A29" t="s">
        <v>134</v>
      </c>
      <c r="B29">
        <v>4</v>
      </c>
    </row>
  </sheetData>
  <sortState xmlns:xlrd2="http://schemas.microsoft.com/office/spreadsheetml/2017/richdata2" ref="A2:B29">
    <sortCondition ref="A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DFC3-94F4-4E8A-AF18-C0560928813E}">
  <dimension ref="A1:T17"/>
  <sheetViews>
    <sheetView tabSelected="1" workbookViewId="0">
      <selection activeCell="H21" sqref="H21"/>
    </sheetView>
  </sheetViews>
  <sheetFormatPr defaultRowHeight="15" x14ac:dyDescent="0.25"/>
  <cols>
    <col min="1" max="1" width="33.85546875" bestFit="1" customWidth="1"/>
    <col min="7" max="7" width="14.28515625" bestFit="1" customWidth="1"/>
    <col min="8" max="8" width="16.28515625" bestFit="1" customWidth="1"/>
    <col min="9" max="9" width="7.42578125" bestFit="1" customWidth="1"/>
    <col min="10" max="10" width="6.140625" bestFit="1" customWidth="1"/>
    <col min="11" max="11" width="11.28515625" bestFit="1" customWidth="1"/>
    <col min="12" max="12" width="7.42578125" bestFit="1" customWidth="1"/>
    <col min="13" max="13" width="6.140625" bestFit="1" customWidth="1"/>
    <col min="14" max="14" width="8.42578125" bestFit="1" customWidth="1"/>
    <col min="15" max="15" width="11.28515625" bestFit="1" customWidth="1"/>
    <col min="17" max="17" width="14.28515625" bestFit="1" customWidth="1"/>
    <col min="18" max="18" width="16.28515625" bestFit="1" customWidth="1"/>
    <col min="19" max="19" width="4" bestFit="1" customWidth="1"/>
    <col min="20" max="21" width="11.28515625" bestFit="1" customWidth="1"/>
  </cols>
  <sheetData>
    <row r="1" spans="1:20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20" x14ac:dyDescent="0.25">
      <c r="A2" t="s">
        <v>145</v>
      </c>
      <c r="B2" t="s">
        <v>146</v>
      </c>
      <c r="C2" t="s">
        <v>146</v>
      </c>
      <c r="D2" t="s">
        <v>146</v>
      </c>
      <c r="E2">
        <v>350</v>
      </c>
    </row>
    <row r="3" spans="1:20" x14ac:dyDescent="0.25">
      <c r="A3" t="s">
        <v>145</v>
      </c>
      <c r="B3" t="s">
        <v>146</v>
      </c>
      <c r="C3" t="s">
        <v>147</v>
      </c>
      <c r="D3" t="s">
        <v>146</v>
      </c>
      <c r="E3">
        <v>50</v>
      </c>
      <c r="G3" s="1" t="s">
        <v>150</v>
      </c>
      <c r="H3" s="1" t="s">
        <v>17</v>
      </c>
      <c r="L3" s="1" t="s">
        <v>150</v>
      </c>
      <c r="M3" s="1" t="s">
        <v>17</v>
      </c>
      <c r="Q3" s="1" t="s">
        <v>150</v>
      </c>
      <c r="R3" s="1" t="s">
        <v>17</v>
      </c>
    </row>
    <row r="4" spans="1:20" x14ac:dyDescent="0.25">
      <c r="A4" t="s">
        <v>145</v>
      </c>
      <c r="B4" t="s">
        <v>147</v>
      </c>
      <c r="C4" t="s">
        <v>147</v>
      </c>
      <c r="D4" t="s">
        <v>146</v>
      </c>
      <c r="E4">
        <v>50</v>
      </c>
      <c r="G4" s="1" t="s">
        <v>19</v>
      </c>
      <c r="H4" t="s">
        <v>146</v>
      </c>
      <c r="I4" t="s">
        <v>147</v>
      </c>
      <c r="J4" t="s">
        <v>18</v>
      </c>
      <c r="L4" s="1" t="s">
        <v>19</v>
      </c>
      <c r="M4" t="s">
        <v>146</v>
      </c>
      <c r="N4" t="s">
        <v>147</v>
      </c>
      <c r="O4" t="s">
        <v>18</v>
      </c>
      <c r="Q4" s="1" t="s">
        <v>19</v>
      </c>
      <c r="R4" t="s">
        <v>146</v>
      </c>
      <c r="S4" t="s">
        <v>147</v>
      </c>
      <c r="T4" t="s">
        <v>18</v>
      </c>
    </row>
    <row r="5" spans="1:20" x14ac:dyDescent="0.25">
      <c r="A5" t="s">
        <v>145</v>
      </c>
      <c r="B5" t="s">
        <v>147</v>
      </c>
      <c r="C5" t="s">
        <v>147</v>
      </c>
      <c r="D5" t="s">
        <v>147</v>
      </c>
      <c r="E5">
        <v>50</v>
      </c>
      <c r="G5" s="2" t="s">
        <v>145</v>
      </c>
      <c r="H5" s="3">
        <v>400</v>
      </c>
      <c r="I5" s="3">
        <v>100</v>
      </c>
      <c r="J5" s="3">
        <v>500</v>
      </c>
      <c r="L5" s="2" t="s">
        <v>145</v>
      </c>
      <c r="M5" s="3">
        <v>350</v>
      </c>
      <c r="N5" s="3">
        <v>150</v>
      </c>
      <c r="O5" s="3">
        <v>500</v>
      </c>
      <c r="Q5" s="2" t="s">
        <v>145</v>
      </c>
      <c r="R5" s="3">
        <v>450</v>
      </c>
      <c r="S5" s="3">
        <v>50</v>
      </c>
      <c r="T5" s="3">
        <v>500</v>
      </c>
    </row>
    <row r="6" spans="1:20" x14ac:dyDescent="0.25">
      <c r="A6" t="s">
        <v>148</v>
      </c>
      <c r="B6" t="s">
        <v>147</v>
      </c>
      <c r="C6" t="s">
        <v>146</v>
      </c>
      <c r="D6" t="s">
        <v>146</v>
      </c>
      <c r="E6">
        <v>150</v>
      </c>
      <c r="G6" s="2" t="s">
        <v>148</v>
      </c>
      <c r="H6" s="3"/>
      <c r="I6" s="3">
        <v>300</v>
      </c>
      <c r="J6" s="3">
        <v>300</v>
      </c>
      <c r="L6" s="2" t="s">
        <v>148</v>
      </c>
      <c r="M6" s="3">
        <v>150</v>
      </c>
      <c r="N6" s="3">
        <v>150</v>
      </c>
      <c r="O6" s="3">
        <v>300</v>
      </c>
      <c r="Q6" s="2" t="s">
        <v>148</v>
      </c>
      <c r="R6" s="3">
        <v>300</v>
      </c>
      <c r="S6" s="3"/>
      <c r="T6" s="3">
        <v>300</v>
      </c>
    </row>
    <row r="7" spans="1:20" x14ac:dyDescent="0.25">
      <c r="A7" t="s">
        <v>148</v>
      </c>
      <c r="B7" t="s">
        <v>147</v>
      </c>
      <c r="C7" t="s">
        <v>147</v>
      </c>
      <c r="D7" t="s">
        <v>146</v>
      </c>
      <c r="E7">
        <v>150</v>
      </c>
      <c r="G7" s="2" t="s">
        <v>149</v>
      </c>
      <c r="H7" s="3">
        <v>100</v>
      </c>
      <c r="I7" s="3">
        <v>100</v>
      </c>
      <c r="J7" s="3">
        <v>200</v>
      </c>
      <c r="L7" s="2" t="s">
        <v>149</v>
      </c>
      <c r="M7" s="3">
        <v>150</v>
      </c>
      <c r="N7" s="3">
        <v>50</v>
      </c>
      <c r="O7" s="3">
        <v>200</v>
      </c>
      <c r="Q7" s="2" t="s">
        <v>149</v>
      </c>
      <c r="R7" s="3">
        <v>50</v>
      </c>
      <c r="S7" s="3">
        <v>150</v>
      </c>
      <c r="T7" s="3">
        <v>200</v>
      </c>
    </row>
    <row r="8" spans="1:20" x14ac:dyDescent="0.25">
      <c r="A8" t="s">
        <v>149</v>
      </c>
      <c r="B8" t="s">
        <v>146</v>
      </c>
      <c r="C8" t="s">
        <v>146</v>
      </c>
      <c r="D8" t="s">
        <v>146</v>
      </c>
      <c r="E8">
        <v>50</v>
      </c>
      <c r="G8" s="2" t="s">
        <v>18</v>
      </c>
      <c r="H8" s="3">
        <v>500</v>
      </c>
      <c r="I8" s="3">
        <v>500</v>
      </c>
      <c r="J8" s="3">
        <v>1000</v>
      </c>
      <c r="L8" s="2" t="s">
        <v>18</v>
      </c>
      <c r="M8" s="3">
        <v>650</v>
      </c>
      <c r="N8" s="3">
        <v>350</v>
      </c>
      <c r="O8" s="3">
        <v>1000</v>
      </c>
      <c r="Q8" s="2" t="s">
        <v>18</v>
      </c>
      <c r="R8" s="3">
        <v>800</v>
      </c>
      <c r="S8" s="3">
        <v>200</v>
      </c>
      <c r="T8" s="3">
        <v>1000</v>
      </c>
    </row>
    <row r="9" spans="1:20" x14ac:dyDescent="0.25">
      <c r="A9" t="s">
        <v>149</v>
      </c>
      <c r="B9" t="s">
        <v>146</v>
      </c>
      <c r="C9" t="s">
        <v>146</v>
      </c>
      <c r="D9" t="s">
        <v>147</v>
      </c>
      <c r="E9">
        <v>50</v>
      </c>
    </row>
    <row r="10" spans="1:20" x14ac:dyDescent="0.25">
      <c r="A10" t="s">
        <v>149</v>
      </c>
      <c r="B10" t="s">
        <v>147</v>
      </c>
      <c r="C10" t="s">
        <v>146</v>
      </c>
      <c r="D10" t="s">
        <v>147</v>
      </c>
      <c r="E10">
        <v>50</v>
      </c>
    </row>
    <row r="11" spans="1:20" x14ac:dyDescent="0.25">
      <c r="A11" t="s">
        <v>149</v>
      </c>
      <c r="B11" t="s">
        <v>147</v>
      </c>
      <c r="C11" t="s">
        <v>147</v>
      </c>
      <c r="D11" t="s">
        <v>147</v>
      </c>
      <c r="E11">
        <v>50</v>
      </c>
    </row>
    <row r="15" spans="1:20" x14ac:dyDescent="0.25">
      <c r="A15" t="s">
        <v>179</v>
      </c>
      <c r="B15">
        <f>0.8*0.7*0.9*0.5</f>
        <v>0.252</v>
      </c>
      <c r="D15">
        <f>B15/SUM(B15:B17)</f>
        <v>0.93074792243767313</v>
      </c>
    </row>
    <row r="16" spans="1:20" x14ac:dyDescent="0.25">
      <c r="A16" t="s">
        <v>180</v>
      </c>
      <c r="B16">
        <v>0</v>
      </c>
      <c r="D16">
        <f>B16/SUM(B15:B17)</f>
        <v>0</v>
      </c>
    </row>
    <row r="17" spans="1:4" x14ac:dyDescent="0.25">
      <c r="A17" t="s">
        <v>181</v>
      </c>
      <c r="B17">
        <v>1.8749999999999999E-2</v>
      </c>
      <c r="D17">
        <f>B17/SUM(B15:B17)</f>
        <v>6.9252077562326875E-2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sample1</vt:lpstr>
      <vt:lpstr>sample1_keyValues</vt:lpstr>
      <vt:lpstr>sample1_laplaced</vt:lpstr>
      <vt:lpstr>sample1Laplaced_keyValues</vt:lpstr>
      <vt:lpstr>sample2</vt:lpstr>
      <vt:lpstr>sample2_keyValues</vt:lpstr>
      <vt:lpstr>sample2_laplaced</vt:lpstr>
      <vt:lpstr>sample2_keyValuesL</vt:lpstr>
      <vt:lpstr>sample3</vt:lpstr>
      <vt:lpstr>Sample3_keyValues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2019-12-17T11:11:48Z</dcterms:modified>
</cp:coreProperties>
</file>