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bookViews>
    <workbookView xWindow="0" yWindow="0" windowWidth="20130" windowHeight="7575" firstSheet="1" activeTab="1"/>
  </bookViews>
  <sheets>
    <sheet name="boardingByModeRawInput" sheetId="30" r:id="rId1"/>
    <sheet name="boardingsByMode" sheetId="29" r:id="rId2"/>
    <sheet name="boardingByRouteRawInput" sheetId="31" r:id="rId3"/>
    <sheet name="boardingsByRoute" sheetId="32" r:id="rId4"/>
  </sheets>
  <calcPr calcId="171027"/>
  <oleSize ref="A1:R22"/>
</workbook>
</file>

<file path=xl/comments1.xml><?xml version="1.0" encoding="utf-8"?>
<comments xmlns="http://schemas.openxmlformats.org/spreadsheetml/2006/main">
  <authors>
    <author>wusun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wusun:</t>
        </r>
        <r>
          <rPr>
            <sz val="9"/>
            <color indexed="81"/>
            <rFont val="Tahoma"/>
            <family val="2"/>
          </rPr>
          <t xml:space="preserve">
reset with Tom's targets, with more LB ridership</t>
        </r>
      </text>
    </comment>
  </commentList>
</comments>
</file>

<file path=xl/sharedStrings.xml><?xml version="1.0" encoding="utf-8"?>
<sst xmlns="http://schemas.openxmlformats.org/spreadsheetml/2006/main" count="89" uniqueCount="30">
  <si>
    <t>Total</t>
  </si>
  <si>
    <t>% Difference</t>
  </si>
  <si>
    <t>Commuter Rail</t>
  </si>
  <si>
    <t>Light Rail</t>
  </si>
  <si>
    <t>Limited Express Bus</t>
  </si>
  <si>
    <t>Local Bus</t>
  </si>
  <si>
    <t>Walk to Transit</t>
  </si>
  <si>
    <t>K&amp;R</t>
  </si>
  <si>
    <t>P&amp;R</t>
  </si>
  <si>
    <t>Access Mode</t>
  </si>
  <si>
    <t>Line Haul Mode</t>
  </si>
  <si>
    <t>Express Bus</t>
  </si>
  <si>
    <t>observed</t>
  </si>
  <si>
    <t>Regional BRT</t>
  </si>
  <si>
    <t>estimated</t>
  </si>
  <si>
    <t>difference</t>
  </si>
  <si>
    <t>Local</t>
  </si>
  <si>
    <t>COASTER</t>
  </si>
  <si>
    <t>SPRINTER/TROLLEY</t>
  </si>
  <si>
    <t>PREMIUM EXPRESS</t>
  </si>
  <si>
    <t>TOTAL</t>
  </si>
  <si>
    <t>Observed</t>
  </si>
  <si>
    <t>diff%</t>
  </si>
  <si>
    <t>vol</t>
  </si>
  <si>
    <t>Kiss and Ride to Transit</t>
  </si>
  <si>
    <t>Park and Ride to Transit</t>
  </si>
  <si>
    <t>Linehaul Mode</t>
  </si>
  <si>
    <t>boardings</t>
  </si>
  <si>
    <t>rtt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</si>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</sst>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2" borderId="0" xfId="0" applyFont="1" applyFill="1"/>
    <xf numFmtId="0" fontId="0" fillId="0" borderId="0" xfId="0"/>
    <xf numFmtId="0" fontId="3" fillId="2" borderId="0" xfId="0" applyFont="1" applyFill="1" applyBorder="1" applyAlignment="1">
      <alignment horizontal="left"/>
    </xf>
    <xf numFmtId="0" fontId="2" fillId="2" borderId="9" xfId="0" applyFont="1" applyFill="1" applyBorder="1"/>
    <xf numFmtId="1" fontId="2" fillId="2" borderId="9" xfId="0" applyNumberFormat="1" applyFont="1" applyFill="1" applyBorder="1"/>
    <xf numFmtId="0" fontId="2" fillId="0" borderId="9" xfId="0" applyFont="1" applyBorder="1"/>
    <xf numFmtId="0" fontId="3" fillId="2" borderId="7" xfId="0" applyFont="1" applyFill="1" applyBorder="1"/>
    <xf numFmtId="1" fontId="2" fillId="2" borderId="6" xfId="0" applyNumberFormat="1" applyFont="1" applyFill="1" applyBorder="1"/>
    <xf numFmtId="1" fontId="2" fillId="2" borderId="22" xfId="0" applyNumberFormat="1" applyFont="1" applyFill="1" applyBorder="1"/>
    <xf numFmtId="1" fontId="2" fillId="2" borderId="7" xfId="0" applyNumberFormat="1" applyFont="1" applyFill="1" applyBorder="1"/>
    <xf numFmtId="0" fontId="3" fillId="2" borderId="6" xfId="0" applyFont="1" applyFill="1" applyBorder="1"/>
    <xf numFmtId="0" fontId="3" fillId="2" borderId="22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3" fillId="2" borderId="23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0" fontId="2" fillId="0" borderId="25" xfId="0" applyFont="1" applyBorder="1"/>
    <xf numFmtId="0" fontId="2" fillId="0" borderId="26" xfId="0" applyFont="1" applyBorder="1"/>
    <xf numFmtId="0" fontId="2" fillId="2" borderId="7" xfId="0" applyFont="1" applyFill="1" applyBorder="1"/>
    <xf numFmtId="0" fontId="2" fillId="2" borderId="21" xfId="0" applyFont="1" applyFill="1" applyBorder="1"/>
    <xf numFmtId="0" fontId="2" fillId="2" borderId="0" xfId="0" applyFont="1" applyFill="1" applyBorder="1"/>
    <xf numFmtId="0" fontId="2" fillId="0" borderId="0" xfId="0" applyFont="1" applyBorder="1"/>
    <xf numFmtId="0" fontId="2" fillId="2" borderId="27" xfId="0" applyFont="1" applyFill="1" applyBorder="1"/>
    <xf numFmtId="0" fontId="3" fillId="2" borderId="24" xfId="0" applyFont="1" applyFill="1" applyBorder="1"/>
    <xf numFmtId="0" fontId="3" fillId="2" borderId="21" xfId="0" applyFont="1" applyFill="1" applyBorder="1"/>
    <xf numFmtId="0" fontId="2" fillId="2" borderId="26" xfId="0" applyFont="1" applyFill="1" applyBorder="1"/>
    <xf numFmtId="165" fontId="2" fillId="2" borderId="10" xfId="6" applyNumberFormat="1" applyFont="1" applyFill="1" applyBorder="1"/>
    <xf numFmtId="165" fontId="2" fillId="2" borderId="13" xfId="6" applyNumberFormat="1" applyFont="1" applyFill="1" applyBorder="1"/>
    <xf numFmtId="165" fontId="2" fillId="0" borderId="7" xfId="6" applyNumberFormat="1" applyFont="1" applyBorder="1"/>
    <xf numFmtId="165" fontId="2" fillId="0" borderId="6" xfId="6" applyNumberFormat="1" applyFont="1" applyBorder="1"/>
    <xf numFmtId="165" fontId="2" fillId="2" borderId="6" xfId="6" applyNumberFormat="1" applyFont="1" applyFill="1" applyBorder="1"/>
    <xf numFmtId="165" fontId="2" fillId="2" borderId="22" xfId="6" applyNumberFormat="1" applyFont="1" applyFill="1" applyBorder="1"/>
    <xf numFmtId="165" fontId="2" fillId="2" borderId="28" xfId="6" applyNumberFormat="1" applyFont="1" applyFill="1" applyBorder="1"/>
    <xf numFmtId="165" fontId="2" fillId="2" borderId="29" xfId="6" applyNumberFormat="1" applyFont="1" applyFill="1" applyBorder="1"/>
    <xf numFmtId="165" fontId="2" fillId="2" borderId="30" xfId="6" applyNumberFormat="1" applyFont="1" applyFill="1" applyBorder="1"/>
    <xf numFmtId="165" fontId="2" fillId="2" borderId="31" xfId="6" applyNumberFormat="1" applyFont="1" applyFill="1" applyBorder="1"/>
    <xf numFmtId="165" fontId="2" fillId="2" borderId="23" xfId="6" applyNumberFormat="1" applyFont="1" applyFill="1" applyBorder="1"/>
    <xf numFmtId="165" fontId="2" fillId="2" borderId="25" xfId="6" applyNumberFormat="1" applyFont="1" applyFill="1" applyBorder="1"/>
    <xf numFmtId="1" fontId="2" fillId="2" borderId="26" xfId="0" applyNumberFormat="1" applyFont="1" applyFill="1" applyBorder="1"/>
    <xf numFmtId="0" fontId="3" fillId="2" borderId="3" xfId="0" applyFont="1" applyFill="1" applyBorder="1" applyAlignment="1">
      <alignment horizontal="left"/>
    </xf>
    <xf numFmtId="164" fontId="2" fillId="2" borderId="7" xfId="1" applyNumberFormat="1" applyFont="1" applyFill="1" applyBorder="1"/>
    <xf numFmtId="164" fontId="2" fillId="2" borderId="6" xfId="1" applyNumberFormat="1" applyFont="1" applyFill="1" applyBorder="1"/>
    <xf numFmtId="164" fontId="2" fillId="2" borderId="22" xfId="1" applyNumberFormat="1" applyFont="1" applyFill="1" applyBorder="1"/>
    <xf numFmtId="1" fontId="2" fillId="2" borderId="21" xfId="0" applyNumberFormat="1" applyFont="1" applyFill="1" applyBorder="1"/>
    <xf numFmtId="1" fontId="2" fillId="0" borderId="9" xfId="0" applyNumberFormat="1" applyFont="1" applyBorder="1"/>
    <xf numFmtId="0" fontId="0" fillId="2" borderId="0" xfId="0" applyFill="1"/>
    <xf numFmtId="3" fontId="3" fillId="2" borderId="1" xfId="0" applyNumberFormat="1" applyFont="1" applyFill="1" applyBorder="1" applyAlignment="1">
      <alignment horizontal="right" vertical="center"/>
    </xf>
    <xf numFmtId="165" fontId="3" fillId="2" borderId="2" xfId="0" applyNumberFormat="1" applyFont="1" applyFill="1" applyBorder="1"/>
    <xf numFmtId="9" fontId="2" fillId="2" borderId="14" xfId="1" applyFont="1" applyFill="1" applyBorder="1"/>
    <xf numFmtId="0" fontId="4" fillId="2" borderId="19" xfId="0" applyFont="1" applyFill="1" applyBorder="1" applyAlignment="1">
      <alignment horizontal="right" vertical="center"/>
    </xf>
    <xf numFmtId="0" fontId="4" fillId="2" borderId="20" xfId="0" applyFont="1" applyFill="1" applyBorder="1" applyAlignment="1">
      <alignment horizontal="right" vertical="center"/>
    </xf>
    <xf numFmtId="9" fontId="3" fillId="2" borderId="5" xfId="1" applyFont="1" applyFill="1" applyBorder="1"/>
    <xf numFmtId="0" fontId="5" fillId="2" borderId="23" xfId="0" applyFont="1" applyFill="1" applyBorder="1"/>
    <xf numFmtId="0" fontId="5" fillId="2" borderId="24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6" fillId="2" borderId="25" xfId="0" applyFont="1" applyFill="1" applyBorder="1" applyAlignment="1">
      <alignment vertical="center"/>
    </xf>
    <xf numFmtId="0" fontId="0" fillId="2" borderId="23" xfId="0" applyFill="1" applyBorder="1"/>
    <xf numFmtId="0" fontId="5" fillId="2" borderId="24" xfId="0" applyFont="1" applyFill="1" applyBorder="1" applyAlignment="1">
      <alignment horizontal="right" vertical="center"/>
    </xf>
    <xf numFmtId="3" fontId="2" fillId="2" borderId="25" xfId="0" applyNumberFormat="1" applyFont="1" applyFill="1" applyBorder="1" applyAlignment="1">
      <alignment horizontal="right" vertical="center"/>
    </xf>
    <xf numFmtId="0" fontId="2" fillId="2" borderId="25" xfId="0" applyFont="1" applyFill="1" applyBorder="1" applyAlignment="1">
      <alignment horizontal="right" vertical="center"/>
    </xf>
    <xf numFmtId="0" fontId="4" fillId="2" borderId="18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vertical="center"/>
    </xf>
    <xf numFmtId="3" fontId="2" fillId="2" borderId="23" xfId="0" applyNumberFormat="1" applyFont="1" applyFill="1" applyBorder="1" applyAlignment="1">
      <alignment horizontal="right" vertical="center"/>
    </xf>
    <xf numFmtId="9" fontId="2" fillId="2" borderId="12" xfId="1" applyFont="1" applyFill="1" applyBorder="1"/>
    <xf numFmtId="0" fontId="2" fillId="2" borderId="26" xfId="0" applyFont="1" applyFill="1" applyBorder="1" applyAlignment="1">
      <alignment vertical="center"/>
    </xf>
    <xf numFmtId="3" fontId="2" fillId="2" borderId="26" xfId="0" applyNumberFormat="1" applyFont="1" applyFill="1" applyBorder="1" applyAlignment="1">
      <alignment horizontal="right" vertical="center"/>
    </xf>
    <xf numFmtId="9" fontId="2" fillId="2" borderId="17" xfId="1" applyFont="1" applyFill="1" applyBorder="1"/>
    <xf numFmtId="0" fontId="3" fillId="2" borderId="23" xfId="0" applyFont="1" applyFill="1" applyBorder="1" applyAlignment="1">
      <alignment vertical="center"/>
    </xf>
    <xf numFmtId="3" fontId="3" fillId="2" borderId="23" xfId="0" applyNumberFormat="1" applyFont="1" applyFill="1" applyBorder="1" applyAlignment="1">
      <alignment horizontal="right" vertical="center"/>
    </xf>
    <xf numFmtId="9" fontId="3" fillId="2" borderId="12" xfId="1" applyFont="1" applyFill="1" applyBorder="1"/>
    <xf numFmtId="0" fontId="3" fillId="2" borderId="1" xfId="0" applyFont="1" applyFill="1" applyBorder="1" applyAlignment="1">
      <alignment vertical="center"/>
    </xf>
    <xf numFmtId="9" fontId="3" fillId="2" borderId="8" xfId="1" applyFont="1" applyFill="1" applyBorder="1"/>
    <xf numFmtId="0" fontId="2" fillId="2" borderId="26" xfId="0" applyFont="1" applyFill="1" applyBorder="1" applyAlignment="1">
      <alignment horizontal="right" vertical="center"/>
    </xf>
    <xf numFmtId="165" fontId="3" fillId="2" borderId="4" xfId="6" applyNumberFormat="1" applyFont="1" applyFill="1" applyBorder="1"/>
    <xf numFmtId="165" fontId="3" fillId="2" borderId="32" xfId="6" applyNumberFormat="1" applyFont="1" applyFill="1" applyBorder="1"/>
    <xf numFmtId="165" fontId="2" fillId="2" borderId="11" xfId="6" applyNumberFormat="1" applyFont="1" applyFill="1" applyBorder="1"/>
    <xf numFmtId="165" fontId="2" fillId="2" borderId="9" xfId="6" applyNumberFormat="1" applyFont="1" applyFill="1" applyBorder="1"/>
    <xf numFmtId="165" fontId="2" fillId="2" borderId="15" xfId="6" applyNumberFormat="1" applyFont="1" applyFill="1" applyBorder="1"/>
    <xf numFmtId="165" fontId="2" fillId="2" borderId="16" xfId="6" applyNumberFormat="1" applyFont="1" applyFill="1" applyBorder="1"/>
    <xf numFmtId="165" fontId="3" fillId="2" borderId="11" xfId="6" applyNumberFormat="1" applyFont="1" applyFill="1" applyBorder="1"/>
    <xf numFmtId="165" fontId="2" fillId="2" borderId="33" xfId="6" applyNumberFormat="1" applyFont="1" applyFill="1" applyBorder="1"/>
    <xf numFmtId="165" fontId="3" fillId="2" borderId="34" xfId="6" applyNumberFormat="1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</cellXfs>
  <cellStyles count="7">
    <cellStyle name="Comma" xfId="6" builtinId="3"/>
    <cellStyle name="Comma 2" xfId="5"/>
    <cellStyle name="Normal" xfId="0" builtinId="0"/>
    <cellStyle name="Normal 2" xfId="2"/>
    <cellStyle name="Normal 2 2" xfId="4"/>
    <cellStyle name="Normal 3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2" workbookViewId="0">
      <selection activeCell="F29" sqref="F29"/>
    </sheetView>
  </sheetViews>
  <sheetFormatPr defaultRowHeight="15" x14ac:dyDescent="0.25"/>
  <cols>
    <col min="1" max="1" width="17.85546875" customWidth="1"/>
    <col min="2" max="2" width="20.85546875" customWidth="1"/>
    <col min="3" max="3" width="11.7109375" customWidth="1"/>
  </cols>
  <sheetData>
    <row r="1" spans="1:3" x14ac:dyDescent="0.25">
      <c r="A1" s="4" t="s">
        <v>26</v>
      </c>
      <c r="B1" s="4" t="s">
        <v>9</v>
      </c>
      <c r="C1" s="4" t="s">
        <v>27</v>
      </c>
    </row>
    <row r="2" spans="1:3" x14ac:dyDescent="0.25">
      <c r="A2" s="4" t="s">
        <v>2</v>
      </c>
      <c r="B2" s="4" t="s">
        <v>24</v>
      </c>
      <c r="C2" s="5">
        <v>773</v>
      </c>
    </row>
    <row r="3" spans="1:3" x14ac:dyDescent="0.25">
      <c r="A3" s="4" t="s">
        <v>2</v>
      </c>
      <c r="B3" s="4" t="s">
        <v>25</v>
      </c>
      <c r="C3" s="5">
        <v>2194</v>
      </c>
    </row>
    <row r="4" spans="1:3" x14ac:dyDescent="0.25">
      <c r="A4" s="4" t="s">
        <v>2</v>
      </c>
      <c r="B4" s="4" t="s">
        <v>6</v>
      </c>
      <c r="C4" s="5">
        <v>2717</v>
      </c>
    </row>
    <row r="5" spans="1:3" x14ac:dyDescent="0.25">
      <c r="A5" s="4" t="s">
        <v>11</v>
      </c>
      <c r="B5" s="4" t="s">
        <v>24</v>
      </c>
      <c r="C5" s="5">
        <v>687</v>
      </c>
    </row>
    <row r="6" spans="1:3" x14ac:dyDescent="0.25">
      <c r="A6" s="4" t="s">
        <v>11</v>
      </c>
      <c r="B6" s="4" t="s">
        <v>25</v>
      </c>
      <c r="C6" s="5">
        <v>1691.9999989999999</v>
      </c>
    </row>
    <row r="7" spans="1:3" x14ac:dyDescent="0.25">
      <c r="A7" s="4" t="s">
        <v>11</v>
      </c>
      <c r="B7" s="4" t="s">
        <v>6</v>
      </c>
      <c r="C7" s="5">
        <v>22803.999993000001</v>
      </c>
    </row>
    <row r="8" spans="1:3" x14ac:dyDescent="0.25">
      <c r="A8" s="4" t="s">
        <v>3</v>
      </c>
      <c r="B8" s="4" t="s">
        <v>24</v>
      </c>
      <c r="C8" s="5">
        <v>8494.9999989999997</v>
      </c>
    </row>
    <row r="9" spans="1:3" x14ac:dyDescent="0.25">
      <c r="A9" s="4" t="s">
        <v>3</v>
      </c>
      <c r="B9" s="4" t="s">
        <v>25</v>
      </c>
      <c r="C9" s="5">
        <v>14367</v>
      </c>
    </row>
    <row r="10" spans="1:3" x14ac:dyDescent="0.25">
      <c r="A10" s="6" t="s">
        <v>3</v>
      </c>
      <c r="B10" s="6" t="s">
        <v>6</v>
      </c>
      <c r="C10" s="47">
        <v>102104.00001</v>
      </c>
    </row>
    <row r="11" spans="1:3" x14ac:dyDescent="0.25">
      <c r="A11" s="4" t="s">
        <v>4</v>
      </c>
      <c r="B11" s="4" t="s">
        <v>24</v>
      </c>
      <c r="C11" s="5">
        <v>57</v>
      </c>
    </row>
    <row r="12" spans="1:3" x14ac:dyDescent="0.25">
      <c r="A12" s="4" t="s">
        <v>4</v>
      </c>
      <c r="B12" s="4" t="s">
        <v>25</v>
      </c>
      <c r="C12" s="5">
        <v>268.999999</v>
      </c>
    </row>
    <row r="13" spans="1:3" x14ac:dyDescent="0.25">
      <c r="A13" s="6" t="s">
        <v>4</v>
      </c>
      <c r="B13" s="6" t="s">
        <v>6</v>
      </c>
      <c r="C13" s="47">
        <v>1152.000002</v>
      </c>
    </row>
    <row r="14" spans="1:3" x14ac:dyDescent="0.25">
      <c r="A14" s="4" t="s">
        <v>5</v>
      </c>
      <c r="B14" s="4" t="s">
        <v>24</v>
      </c>
      <c r="C14" s="5">
        <v>5493.0000090000003</v>
      </c>
    </row>
    <row r="15" spans="1:3" x14ac:dyDescent="0.25">
      <c r="A15" s="4" t="s">
        <v>5</v>
      </c>
      <c r="B15" s="4" t="s">
        <v>25</v>
      </c>
      <c r="C15" s="5">
        <v>4414.9999879999996</v>
      </c>
    </row>
    <row r="16" spans="1:3" x14ac:dyDescent="0.25">
      <c r="A16" s="4" t="s">
        <v>5</v>
      </c>
      <c r="B16" s="4" t="s">
        <v>6</v>
      </c>
      <c r="C16" s="5">
        <v>197927.000046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I14" sqref="I14"/>
    </sheetView>
  </sheetViews>
  <sheetFormatPr defaultRowHeight="15" x14ac:dyDescent="0.25"/>
  <cols>
    <col min="1" max="1" width="15.28515625" customWidth="1"/>
    <col min="2" max="2" width="19.42578125" customWidth="1"/>
    <col min="3" max="3" width="9" customWidth="1"/>
    <col min="4" max="4" width="9.5703125" customWidth="1"/>
  </cols>
  <sheetData>
    <row r="1" spans="1:5" ht="15.75" thickBot="1" x14ac:dyDescent="0.3">
      <c r="A1" s="14"/>
      <c r="B1" s="21"/>
      <c r="D1" s="86" t="str">
        <f>boardingByModeRawInput!C1</f>
        <v>boardings</v>
      </c>
      <c r="E1" s="87"/>
    </row>
    <row r="2" spans="1:5" ht="15.75" thickBot="1" x14ac:dyDescent="0.3">
      <c r="A2" s="15"/>
      <c r="B2" s="22"/>
      <c r="C2" s="7" t="s">
        <v>21</v>
      </c>
      <c r="D2" s="3" t="s">
        <v>23</v>
      </c>
      <c r="E2" s="42" t="s">
        <v>22</v>
      </c>
    </row>
    <row r="3" spans="1:5" x14ac:dyDescent="0.25">
      <c r="A3" s="16" t="s">
        <v>10</v>
      </c>
      <c r="B3" s="7" t="s">
        <v>2</v>
      </c>
      <c r="C3" s="31">
        <v>5482</v>
      </c>
      <c r="D3" s="35">
        <f>D16</f>
        <v>5684</v>
      </c>
      <c r="E3" s="43">
        <f>(D3-$C3)/$C3</f>
        <v>3.6847865742429771E-2</v>
      </c>
    </row>
    <row r="4" spans="1:5" x14ac:dyDescent="0.25">
      <c r="A4" s="17"/>
      <c r="B4" s="11" t="s">
        <v>3</v>
      </c>
      <c r="C4" s="32">
        <v>126861</v>
      </c>
      <c r="D4" s="36">
        <f>D20</f>
        <v>124966.00000900001</v>
      </c>
      <c r="E4" s="44">
        <f t="shared" ref="E4:E8" si="0">(D4-$C4)/$C4</f>
        <v>-1.4937608808065439E-2</v>
      </c>
    </row>
    <row r="5" spans="1:5" x14ac:dyDescent="0.25">
      <c r="A5" s="17"/>
      <c r="B5" s="11" t="s">
        <v>4</v>
      </c>
      <c r="C5" s="32">
        <v>1430</v>
      </c>
      <c r="D5" s="36">
        <f>D24</f>
        <v>1478.0000009999999</v>
      </c>
      <c r="E5" s="44">
        <f t="shared" si="0"/>
        <v>3.3566434265734184E-2</v>
      </c>
    </row>
    <row r="6" spans="1:5" x14ac:dyDescent="0.25">
      <c r="A6" s="17"/>
      <c r="B6" s="11" t="s">
        <v>5</v>
      </c>
      <c r="C6" s="32">
        <v>229169</v>
      </c>
      <c r="D6" s="36">
        <f>D28+D32</f>
        <v>233018.000035</v>
      </c>
      <c r="E6" s="44">
        <f t="shared" si="0"/>
        <v>1.6795465507987575E-2</v>
      </c>
    </row>
    <row r="7" spans="1:5" x14ac:dyDescent="0.25">
      <c r="A7" s="17"/>
      <c r="B7" s="11" t="s">
        <v>13</v>
      </c>
      <c r="C7" s="33">
        <v>0</v>
      </c>
      <c r="D7" s="36">
        <f>D36</f>
        <v>0</v>
      </c>
      <c r="E7" s="44"/>
    </row>
    <row r="8" spans="1:5" ht="15.75" thickBot="1" x14ac:dyDescent="0.3">
      <c r="A8" s="18"/>
      <c r="B8" s="12" t="s">
        <v>0</v>
      </c>
      <c r="C8" s="34">
        <f t="shared" ref="C8:D8" si="1">SUM(C3:C7)</f>
        <v>362942</v>
      </c>
      <c r="D8" s="37">
        <f t="shared" si="1"/>
        <v>365146.00004499999</v>
      </c>
      <c r="E8" s="45">
        <f t="shared" si="0"/>
        <v>6.0725957453256815E-3</v>
      </c>
    </row>
    <row r="9" spans="1:5" x14ac:dyDescent="0.25">
      <c r="A9" s="16" t="s">
        <v>9</v>
      </c>
      <c r="B9" s="7" t="s">
        <v>6</v>
      </c>
      <c r="C9" s="10"/>
      <c r="D9" s="35">
        <f>D13+D17+D21+D25+D29+D33</f>
        <v>326704.00005100004</v>
      </c>
      <c r="E9" s="43"/>
    </row>
    <row r="10" spans="1:5" x14ac:dyDescent="0.25">
      <c r="A10" s="19"/>
      <c r="B10" s="11" t="s">
        <v>8</v>
      </c>
      <c r="C10" s="8"/>
      <c r="D10" s="36">
        <f t="shared" ref="D10:D11" si="2">D14+D18+D22+D26+D30+D34</f>
        <v>22936.999985999999</v>
      </c>
      <c r="E10" s="44"/>
    </row>
    <row r="11" spans="1:5" x14ac:dyDescent="0.25">
      <c r="A11" s="19"/>
      <c r="B11" s="11" t="s">
        <v>7</v>
      </c>
      <c r="C11" s="8"/>
      <c r="D11" s="36">
        <f t="shared" si="2"/>
        <v>15505.000007999999</v>
      </c>
      <c r="E11" s="44"/>
    </row>
    <row r="12" spans="1:5" ht="15.75" thickBot="1" x14ac:dyDescent="0.3">
      <c r="A12" s="20"/>
      <c r="B12" s="12" t="s">
        <v>0</v>
      </c>
      <c r="C12" s="9"/>
      <c r="D12" s="37">
        <f>SUM(D9:D11)</f>
        <v>365146.00004500005</v>
      </c>
      <c r="E12" s="45"/>
    </row>
    <row r="13" spans="1:5" x14ac:dyDescent="0.25">
      <c r="A13" s="16" t="s">
        <v>2</v>
      </c>
      <c r="B13" s="7" t="s">
        <v>6</v>
      </c>
      <c r="C13" s="7"/>
      <c r="D13" s="35">
        <f>boardingByModeRawInput!C4</f>
        <v>2717</v>
      </c>
      <c r="E13" s="10"/>
    </row>
    <row r="14" spans="1:5" x14ac:dyDescent="0.25">
      <c r="A14" s="17"/>
      <c r="B14" s="11" t="s">
        <v>8</v>
      </c>
      <c r="C14" s="11"/>
      <c r="D14" s="36">
        <f>boardingByModeRawInput!C3</f>
        <v>2194</v>
      </c>
      <c r="E14" s="8"/>
    </row>
    <row r="15" spans="1:5" x14ac:dyDescent="0.25">
      <c r="A15" s="17"/>
      <c r="B15" s="11" t="s">
        <v>7</v>
      </c>
      <c r="C15" s="11"/>
      <c r="D15" s="36">
        <f>boardingByModeRawInput!C2</f>
        <v>773</v>
      </c>
      <c r="E15" s="8"/>
    </row>
    <row r="16" spans="1:5" ht="15.75" thickBot="1" x14ac:dyDescent="0.3">
      <c r="A16" s="18"/>
      <c r="B16" s="12" t="s">
        <v>0</v>
      </c>
      <c r="C16" s="12"/>
      <c r="D16" s="37">
        <f>SUM(D13:D15)</f>
        <v>5684</v>
      </c>
      <c r="E16" s="9"/>
    </row>
    <row r="17" spans="1:5" x14ac:dyDescent="0.25">
      <c r="A17" s="16" t="s">
        <v>3</v>
      </c>
      <c r="B17" s="7" t="s">
        <v>6</v>
      </c>
      <c r="C17" s="7"/>
      <c r="D17" s="35">
        <f>boardingByModeRawInput!C10</f>
        <v>102104.00001</v>
      </c>
      <c r="E17" s="10"/>
    </row>
    <row r="18" spans="1:5" x14ac:dyDescent="0.25">
      <c r="A18" s="17"/>
      <c r="B18" s="11" t="s">
        <v>8</v>
      </c>
      <c r="C18" s="11"/>
      <c r="D18" s="36">
        <f>boardingByModeRawInput!C9</f>
        <v>14367</v>
      </c>
      <c r="E18" s="8"/>
    </row>
    <row r="19" spans="1:5" x14ac:dyDescent="0.25">
      <c r="A19" s="17"/>
      <c r="B19" s="11" t="s">
        <v>7</v>
      </c>
      <c r="C19" s="11"/>
      <c r="D19" s="36">
        <f>boardingByModeRawInput!C8</f>
        <v>8494.9999989999997</v>
      </c>
      <c r="E19" s="8"/>
    </row>
    <row r="20" spans="1:5" ht="15.75" thickBot="1" x14ac:dyDescent="0.3">
      <c r="A20" s="18"/>
      <c r="B20" s="12"/>
      <c r="C20" s="12"/>
      <c r="D20" s="37">
        <f>SUM(D17:D19)</f>
        <v>124966.00000900001</v>
      </c>
      <c r="E20" s="9"/>
    </row>
    <row r="21" spans="1:5" x14ac:dyDescent="0.25">
      <c r="A21" s="16" t="s">
        <v>4</v>
      </c>
      <c r="B21" s="7" t="s">
        <v>6</v>
      </c>
      <c r="C21" s="7"/>
      <c r="D21" s="35">
        <f>boardingByModeRawInput!C13</f>
        <v>1152.000002</v>
      </c>
      <c r="E21" s="10"/>
    </row>
    <row r="22" spans="1:5" x14ac:dyDescent="0.25">
      <c r="A22" s="17"/>
      <c r="B22" s="11" t="s">
        <v>8</v>
      </c>
      <c r="C22" s="11"/>
      <c r="D22" s="36">
        <f>boardingByModeRawInput!C12</f>
        <v>268.999999</v>
      </c>
      <c r="E22" s="8"/>
    </row>
    <row r="23" spans="1:5" x14ac:dyDescent="0.25">
      <c r="A23" s="17"/>
      <c r="B23" s="11" t="s">
        <v>7</v>
      </c>
      <c r="C23" s="11"/>
      <c r="D23" s="36">
        <f>boardingByModeRawInput!C11</f>
        <v>57</v>
      </c>
      <c r="E23" s="8"/>
    </row>
    <row r="24" spans="1:5" ht="15.75" thickBot="1" x14ac:dyDescent="0.3">
      <c r="A24" s="18"/>
      <c r="B24" s="12" t="s">
        <v>0</v>
      </c>
      <c r="C24" s="12"/>
      <c r="D24" s="37">
        <f>SUM(D21:D23)</f>
        <v>1478.0000009999999</v>
      </c>
      <c r="E24" s="9"/>
    </row>
    <row r="25" spans="1:5" x14ac:dyDescent="0.25">
      <c r="A25" s="16" t="s">
        <v>11</v>
      </c>
      <c r="B25" s="7" t="s">
        <v>6</v>
      </c>
      <c r="C25" s="7"/>
      <c r="D25" s="35">
        <f>boardingByModeRawInput!C7</f>
        <v>22803.999993000001</v>
      </c>
      <c r="E25" s="10"/>
    </row>
    <row r="26" spans="1:5" x14ac:dyDescent="0.25">
      <c r="A26" s="17"/>
      <c r="B26" s="11" t="s">
        <v>8</v>
      </c>
      <c r="C26" s="11"/>
      <c r="D26" s="36">
        <f>boardingByModeRawInput!C6</f>
        <v>1691.9999989999999</v>
      </c>
      <c r="E26" s="8"/>
    </row>
    <row r="27" spans="1:5" x14ac:dyDescent="0.25">
      <c r="A27" s="17"/>
      <c r="B27" s="11" t="s">
        <v>7</v>
      </c>
      <c r="C27" s="11"/>
      <c r="D27" s="36">
        <f>boardingByModeRawInput!C5</f>
        <v>687</v>
      </c>
      <c r="E27" s="8"/>
    </row>
    <row r="28" spans="1:5" ht="15.75" thickBot="1" x14ac:dyDescent="0.3">
      <c r="A28" s="18"/>
      <c r="B28" s="12" t="s">
        <v>0</v>
      </c>
      <c r="C28" s="12"/>
      <c r="D28" s="37">
        <f>SUM(D25:D27)</f>
        <v>25182.999992000001</v>
      </c>
      <c r="E28" s="9"/>
    </row>
    <row r="29" spans="1:5" x14ac:dyDescent="0.25">
      <c r="A29" s="16" t="s">
        <v>5</v>
      </c>
      <c r="B29" s="7" t="s">
        <v>6</v>
      </c>
      <c r="C29" s="7"/>
      <c r="D29" s="35">
        <f>boardingByModeRawInput!C16</f>
        <v>197927.000046</v>
      </c>
      <c r="E29" s="10"/>
    </row>
    <row r="30" spans="1:5" x14ac:dyDescent="0.25">
      <c r="A30" s="17"/>
      <c r="B30" s="11" t="s">
        <v>8</v>
      </c>
      <c r="C30" s="11"/>
      <c r="D30" s="36">
        <f>boardingByModeRawInput!C15</f>
        <v>4414.9999879999996</v>
      </c>
      <c r="E30" s="8"/>
    </row>
    <row r="31" spans="1:5" x14ac:dyDescent="0.25">
      <c r="A31" s="17"/>
      <c r="B31" s="11" t="s">
        <v>7</v>
      </c>
      <c r="C31" s="11"/>
      <c r="D31" s="36">
        <f>boardingByModeRawInput!C14</f>
        <v>5493.0000090000003</v>
      </c>
      <c r="E31" s="8"/>
    </row>
    <row r="32" spans="1:5" ht="15.75" thickBot="1" x14ac:dyDescent="0.3">
      <c r="A32" s="26"/>
      <c r="B32" s="27" t="s">
        <v>0</v>
      </c>
      <c r="C32" s="27"/>
      <c r="D32" s="38">
        <f>SUM(D29:D31)</f>
        <v>207835.00004300001</v>
      </c>
      <c r="E32" s="46"/>
    </row>
    <row r="33" spans="1:5" x14ac:dyDescent="0.25">
      <c r="A33" s="16" t="s">
        <v>13</v>
      </c>
      <c r="B33" s="7" t="s">
        <v>6</v>
      </c>
      <c r="C33" s="7"/>
      <c r="D33" s="39">
        <v>0</v>
      </c>
      <c r="E33" s="10"/>
    </row>
    <row r="34" spans="1:5" x14ac:dyDescent="0.25">
      <c r="A34" s="17"/>
      <c r="B34" s="11" t="s">
        <v>8</v>
      </c>
      <c r="C34" s="11"/>
      <c r="D34" s="40">
        <v>0</v>
      </c>
      <c r="E34" s="8"/>
    </row>
    <row r="35" spans="1:5" x14ac:dyDescent="0.25">
      <c r="A35" s="17"/>
      <c r="B35" s="11" t="s">
        <v>7</v>
      </c>
      <c r="C35" s="11"/>
      <c r="D35" s="40">
        <v>0</v>
      </c>
      <c r="E35" s="8"/>
    </row>
    <row r="36" spans="1:5" ht="15.75" thickBot="1" x14ac:dyDescent="0.3">
      <c r="A36" s="28"/>
      <c r="B36" s="12" t="s">
        <v>0</v>
      </c>
      <c r="C36" s="13"/>
      <c r="D36" s="41">
        <v>0</v>
      </c>
      <c r="E36" s="9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23"/>
      <c r="B39" s="23"/>
      <c r="C39" s="23"/>
      <c r="D39" s="23"/>
      <c r="E39" s="23"/>
    </row>
    <row r="40" spans="1:5" x14ac:dyDescent="0.25">
      <c r="A40" s="23"/>
      <c r="B40" s="23"/>
      <c r="C40" s="24"/>
      <c r="D40" s="23"/>
      <c r="E40" s="23"/>
    </row>
    <row r="41" spans="1:5" x14ac:dyDescent="0.25">
      <c r="A41" s="23"/>
      <c r="B41" s="23"/>
      <c r="C41" s="24"/>
      <c r="D41" s="23"/>
      <c r="E41" s="23"/>
    </row>
    <row r="42" spans="1:5" x14ac:dyDescent="0.25">
      <c r="A42" s="23"/>
      <c r="B42" s="23"/>
      <c r="C42" s="24"/>
      <c r="D42" s="23"/>
      <c r="E42" s="23"/>
    </row>
    <row r="43" spans="1:5" x14ac:dyDescent="0.25">
      <c r="A43" s="23"/>
      <c r="B43" s="23"/>
      <c r="C43" s="24"/>
      <c r="D43" s="23"/>
      <c r="E43" s="23"/>
    </row>
    <row r="44" spans="1:5" x14ac:dyDescent="0.25">
      <c r="A44" s="23"/>
      <c r="B44" s="23"/>
      <c r="C44" s="24"/>
      <c r="D44" s="23"/>
      <c r="E44" s="23"/>
    </row>
    <row r="45" spans="1:5" x14ac:dyDescent="0.25">
      <c r="A45" s="23"/>
      <c r="B45" s="23"/>
      <c r="C45" s="23"/>
      <c r="D45" s="23"/>
      <c r="E45" s="23"/>
    </row>
    <row r="46" spans="1:5" x14ac:dyDescent="0.25">
      <c r="A46" s="23"/>
      <c r="B46" s="23"/>
      <c r="C46" s="24"/>
      <c r="D46" s="23"/>
      <c r="E46" s="23"/>
    </row>
    <row r="47" spans="1:5" x14ac:dyDescent="0.25">
      <c r="A47" s="23"/>
      <c r="B47" s="23"/>
      <c r="C47" s="24"/>
      <c r="D47" s="23"/>
      <c r="E47" s="23"/>
    </row>
    <row r="48" spans="1:5" x14ac:dyDescent="0.25">
      <c r="A48" s="24"/>
      <c r="B48" s="24"/>
      <c r="C48" s="24"/>
      <c r="D48" s="24"/>
      <c r="E48" s="24"/>
    </row>
    <row r="49" spans="1:5" x14ac:dyDescent="0.25">
      <c r="A49" s="23"/>
      <c r="B49" s="23"/>
      <c r="C49" s="23"/>
      <c r="D49" s="23"/>
      <c r="E49" s="23"/>
    </row>
    <row r="50" spans="1:5" x14ac:dyDescent="0.25">
      <c r="A50" s="23"/>
      <c r="B50" s="23"/>
      <c r="C50" s="23"/>
      <c r="D50" s="23"/>
      <c r="E50" s="23"/>
    </row>
    <row r="51" spans="1:5" x14ac:dyDescent="0.25">
      <c r="A51" s="24"/>
      <c r="B51" s="24"/>
      <c r="C51" s="24"/>
      <c r="D51" s="24"/>
      <c r="E51" s="24"/>
    </row>
    <row r="52" spans="1:5" x14ac:dyDescent="0.25">
      <c r="A52" s="23"/>
      <c r="B52" s="23"/>
      <c r="C52" s="23"/>
      <c r="D52" s="23"/>
      <c r="E52" s="23"/>
    </row>
    <row r="53" spans="1:5" x14ac:dyDescent="0.25">
      <c r="A53" s="23"/>
      <c r="B53" s="23"/>
      <c r="C53" s="23"/>
      <c r="D53" s="23"/>
      <c r="E53" s="23"/>
    </row>
    <row r="54" spans="1:5" x14ac:dyDescent="0.25">
      <c r="A54" s="25"/>
      <c r="B54" s="25"/>
      <c r="C54" s="25"/>
      <c r="D54" s="25"/>
      <c r="E54" s="25"/>
    </row>
  </sheetData>
  <mergeCells count="1">
    <mergeCell ref="D1:E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workbookViewId="0">
      <selection activeCell="J36" sqref="J36"/>
    </sheetView>
  </sheetViews>
  <sheetFormatPr defaultRowHeight="15" x14ac:dyDescent="0.25"/>
  <sheetData>
    <row r="1" spans="1:2" x14ac:dyDescent="0.25">
      <c r="A1" s="2" t="s">
        <v>28</v>
      </c>
      <c r="B1" s="2" t="s">
        <v>27</v>
      </c>
    </row>
    <row r="2" spans="1:2" x14ac:dyDescent="0.25">
      <c r="A2" s="2">
        <v>1</v>
      </c>
      <c r="B2" s="2">
        <v>3515.5922529999998</v>
      </c>
    </row>
    <row r="3" spans="1:2" x14ac:dyDescent="0.25">
      <c r="A3" s="2">
        <v>2</v>
      </c>
      <c r="B3" s="2">
        <v>2354.783034</v>
      </c>
    </row>
    <row r="4" spans="1:2" x14ac:dyDescent="0.25">
      <c r="A4" s="2">
        <v>3</v>
      </c>
      <c r="B4" s="2">
        <v>2437.0069159999998</v>
      </c>
    </row>
    <row r="5" spans="1:2" x14ac:dyDescent="0.25">
      <c r="A5" s="2">
        <v>4</v>
      </c>
      <c r="B5" s="2">
        <v>1305.415062</v>
      </c>
    </row>
    <row r="6" spans="1:2" x14ac:dyDescent="0.25">
      <c r="A6" s="2">
        <v>5</v>
      </c>
      <c r="B6" s="2">
        <v>1511.166667</v>
      </c>
    </row>
    <row r="7" spans="1:2" x14ac:dyDescent="0.25">
      <c r="A7" s="2">
        <v>6</v>
      </c>
      <c r="B7" s="2">
        <v>2537.3397439999999</v>
      </c>
    </row>
    <row r="8" spans="1:2" x14ac:dyDescent="0.25">
      <c r="A8" s="2">
        <v>7</v>
      </c>
      <c r="B8" s="2">
        <v>6817.3932809999997</v>
      </c>
    </row>
    <row r="9" spans="1:2" x14ac:dyDescent="0.25">
      <c r="A9" s="2">
        <v>8</v>
      </c>
      <c r="B9" s="2">
        <v>1491.6920480000001</v>
      </c>
    </row>
    <row r="10" spans="1:2" x14ac:dyDescent="0.25">
      <c r="A10" s="2">
        <v>9</v>
      </c>
      <c r="B10" s="2">
        <v>1486.1920480000001</v>
      </c>
    </row>
    <row r="11" spans="1:2" x14ac:dyDescent="0.25">
      <c r="A11" s="2">
        <v>10</v>
      </c>
      <c r="B11" s="2">
        <v>3701.1435620000002</v>
      </c>
    </row>
    <row r="12" spans="1:2" x14ac:dyDescent="0.25">
      <c r="A12" s="2">
        <v>11</v>
      </c>
      <c r="B12" s="2">
        <v>5232.859555</v>
      </c>
    </row>
    <row r="13" spans="1:2" x14ac:dyDescent="0.25">
      <c r="A13" s="2">
        <v>13</v>
      </c>
      <c r="B13" s="2">
        <v>7352.3813570000002</v>
      </c>
    </row>
    <row r="14" spans="1:2" x14ac:dyDescent="0.25">
      <c r="A14" s="2">
        <v>14</v>
      </c>
      <c r="B14" s="2">
        <v>629.50000299999999</v>
      </c>
    </row>
    <row r="15" spans="1:2" x14ac:dyDescent="0.25">
      <c r="A15" s="2">
        <v>15</v>
      </c>
      <c r="B15" s="2">
        <v>5162.6375470000003</v>
      </c>
    </row>
    <row r="16" spans="1:2" x14ac:dyDescent="0.25">
      <c r="A16" s="2">
        <v>18</v>
      </c>
      <c r="B16" s="2">
        <v>352</v>
      </c>
    </row>
    <row r="17" spans="1:2" x14ac:dyDescent="0.25">
      <c r="A17" s="2">
        <v>20</v>
      </c>
      <c r="B17" s="2">
        <v>7866.7890619999998</v>
      </c>
    </row>
    <row r="18" spans="1:2" x14ac:dyDescent="0.25">
      <c r="A18" s="2">
        <v>25</v>
      </c>
      <c r="B18" s="2">
        <v>1005.7405639999999</v>
      </c>
    </row>
    <row r="19" spans="1:2" x14ac:dyDescent="0.25">
      <c r="A19" s="2">
        <v>27</v>
      </c>
      <c r="B19" s="2">
        <v>2034.320512</v>
      </c>
    </row>
    <row r="20" spans="1:2" x14ac:dyDescent="0.25">
      <c r="A20" s="2">
        <v>28</v>
      </c>
      <c r="B20" s="2">
        <v>1427.493622</v>
      </c>
    </row>
    <row r="21" spans="1:2" x14ac:dyDescent="0.25">
      <c r="A21" s="2">
        <v>30</v>
      </c>
      <c r="B21" s="2">
        <v>7251.6945349999996</v>
      </c>
    </row>
    <row r="22" spans="1:2" x14ac:dyDescent="0.25">
      <c r="A22" s="2">
        <v>31</v>
      </c>
      <c r="B22" s="2">
        <v>1061.1085410000001</v>
      </c>
    </row>
    <row r="23" spans="1:2" x14ac:dyDescent="0.25">
      <c r="A23" s="2">
        <v>35</v>
      </c>
      <c r="B23" s="2">
        <v>1342.62228</v>
      </c>
    </row>
    <row r="24" spans="1:2" x14ac:dyDescent="0.25">
      <c r="A24" s="2">
        <v>41</v>
      </c>
      <c r="B24" s="2">
        <v>3626.2911410000002</v>
      </c>
    </row>
    <row r="25" spans="1:2" x14ac:dyDescent="0.25">
      <c r="A25" s="2">
        <v>44</v>
      </c>
      <c r="B25" s="2">
        <v>7710.820514</v>
      </c>
    </row>
    <row r="26" spans="1:2" x14ac:dyDescent="0.25">
      <c r="A26" s="2">
        <v>50</v>
      </c>
      <c r="B26" s="2">
        <v>2649.545329</v>
      </c>
    </row>
    <row r="27" spans="1:2" x14ac:dyDescent="0.25">
      <c r="A27" s="2">
        <v>83</v>
      </c>
      <c r="B27" s="2">
        <v>95.329943999999998</v>
      </c>
    </row>
    <row r="28" spans="1:2" x14ac:dyDescent="0.25">
      <c r="A28" s="2">
        <v>84</v>
      </c>
      <c r="B28" s="2">
        <v>313</v>
      </c>
    </row>
    <row r="29" spans="1:2" x14ac:dyDescent="0.25">
      <c r="A29" s="2">
        <v>88</v>
      </c>
      <c r="B29" s="2">
        <v>190</v>
      </c>
    </row>
    <row r="30" spans="1:2" x14ac:dyDescent="0.25">
      <c r="A30" s="2">
        <v>105</v>
      </c>
      <c r="B30" s="2">
        <v>1020.487178</v>
      </c>
    </row>
    <row r="31" spans="1:2" x14ac:dyDescent="0.25">
      <c r="A31" s="2">
        <v>115</v>
      </c>
      <c r="B31" s="2">
        <v>2848.4334389999999</v>
      </c>
    </row>
    <row r="32" spans="1:2" x14ac:dyDescent="0.25">
      <c r="A32" s="2">
        <v>120</v>
      </c>
      <c r="B32" s="2">
        <v>6824</v>
      </c>
    </row>
    <row r="33" spans="1:2" x14ac:dyDescent="0.25">
      <c r="A33" s="2">
        <v>150</v>
      </c>
      <c r="B33" s="2">
        <v>4565.9418459999997</v>
      </c>
    </row>
    <row r="34" spans="1:2" x14ac:dyDescent="0.25">
      <c r="A34" s="2">
        <v>201</v>
      </c>
      <c r="B34" s="2">
        <v>1099</v>
      </c>
    </row>
    <row r="35" spans="1:2" x14ac:dyDescent="0.25">
      <c r="A35" s="2">
        <v>202</v>
      </c>
      <c r="B35" s="2">
        <v>1019.501255</v>
      </c>
    </row>
    <row r="36" spans="1:2" x14ac:dyDescent="0.25">
      <c r="A36" s="2">
        <v>210</v>
      </c>
      <c r="B36" s="2">
        <v>954.71093399999995</v>
      </c>
    </row>
    <row r="37" spans="1:2" x14ac:dyDescent="0.25">
      <c r="A37" s="2">
        <v>276</v>
      </c>
      <c r="B37" s="2">
        <v>557</v>
      </c>
    </row>
    <row r="38" spans="1:2" x14ac:dyDescent="0.25">
      <c r="A38" s="2">
        <v>301</v>
      </c>
      <c r="B38" s="2">
        <v>2360.3007010000001</v>
      </c>
    </row>
    <row r="39" spans="1:2" x14ac:dyDescent="0.25">
      <c r="A39" s="2">
        <v>302</v>
      </c>
      <c r="B39" s="2">
        <v>1794.1202430000001</v>
      </c>
    </row>
    <row r="40" spans="1:2" x14ac:dyDescent="0.25">
      <c r="A40" s="2">
        <v>303</v>
      </c>
      <c r="B40" s="2">
        <v>4835.75342</v>
      </c>
    </row>
    <row r="41" spans="1:2" x14ac:dyDescent="0.25">
      <c r="A41" s="2">
        <v>304</v>
      </c>
      <c r="B41" s="2">
        <v>1151.754852</v>
      </c>
    </row>
    <row r="42" spans="1:2" x14ac:dyDescent="0.25">
      <c r="A42" s="2">
        <v>305</v>
      </c>
      <c r="B42" s="2">
        <v>2251.454585</v>
      </c>
    </row>
    <row r="43" spans="1:2" x14ac:dyDescent="0.25">
      <c r="A43" s="2">
        <v>306</v>
      </c>
      <c r="B43" s="2">
        <v>1188.5</v>
      </c>
    </row>
    <row r="44" spans="1:2" x14ac:dyDescent="0.25">
      <c r="A44" s="2">
        <v>308</v>
      </c>
      <c r="B44" s="2">
        <v>661.5</v>
      </c>
    </row>
    <row r="45" spans="1:2" x14ac:dyDescent="0.25">
      <c r="A45" s="2">
        <v>309</v>
      </c>
      <c r="B45" s="2">
        <v>2987.7681050000001</v>
      </c>
    </row>
    <row r="46" spans="1:2" x14ac:dyDescent="0.25">
      <c r="A46" s="2">
        <v>313</v>
      </c>
      <c r="B46" s="2">
        <v>823.99086899999998</v>
      </c>
    </row>
    <row r="47" spans="1:2" x14ac:dyDescent="0.25">
      <c r="A47" s="2">
        <v>315</v>
      </c>
      <c r="B47" s="2">
        <v>1951.7771929999999</v>
      </c>
    </row>
    <row r="48" spans="1:2" x14ac:dyDescent="0.25">
      <c r="A48" s="2">
        <v>316</v>
      </c>
      <c r="B48" s="2">
        <v>132.66071299999999</v>
      </c>
    </row>
    <row r="49" spans="1:2" x14ac:dyDescent="0.25">
      <c r="A49" s="2">
        <v>317</v>
      </c>
      <c r="B49" s="2">
        <v>151.58161799999999</v>
      </c>
    </row>
    <row r="50" spans="1:2" x14ac:dyDescent="0.25">
      <c r="A50" s="2">
        <v>318</v>
      </c>
      <c r="B50" s="2">
        <v>162.332716</v>
      </c>
    </row>
    <row r="51" spans="1:2" x14ac:dyDescent="0.25">
      <c r="A51" s="2">
        <v>321</v>
      </c>
      <c r="B51" s="2">
        <v>709.47042899999997</v>
      </c>
    </row>
    <row r="52" spans="1:2" x14ac:dyDescent="0.25">
      <c r="A52" s="2">
        <v>323</v>
      </c>
      <c r="B52" s="2">
        <v>341.730299</v>
      </c>
    </row>
    <row r="53" spans="1:2" x14ac:dyDescent="0.25">
      <c r="A53" s="2">
        <v>325</v>
      </c>
      <c r="B53" s="2">
        <v>2300.4958080000001</v>
      </c>
    </row>
    <row r="54" spans="1:2" x14ac:dyDescent="0.25">
      <c r="A54" s="2">
        <v>332</v>
      </c>
      <c r="B54" s="2">
        <v>2048.825163</v>
      </c>
    </row>
    <row r="55" spans="1:2" x14ac:dyDescent="0.25">
      <c r="A55" s="2">
        <v>333</v>
      </c>
      <c r="B55" s="2">
        <v>828.20890999999995</v>
      </c>
    </row>
    <row r="56" spans="1:2" x14ac:dyDescent="0.25">
      <c r="A56" s="2">
        <v>334</v>
      </c>
      <c r="B56" s="2">
        <v>598.32142799999997</v>
      </c>
    </row>
    <row r="57" spans="1:2" x14ac:dyDescent="0.25">
      <c r="A57" s="2">
        <v>340</v>
      </c>
      <c r="B57" s="2">
        <v>72</v>
      </c>
    </row>
    <row r="58" spans="1:2" x14ac:dyDescent="0.25">
      <c r="A58" s="2">
        <v>347</v>
      </c>
      <c r="B58" s="2">
        <v>1284.327765</v>
      </c>
    </row>
    <row r="59" spans="1:2" x14ac:dyDescent="0.25">
      <c r="A59" s="2">
        <v>350</v>
      </c>
      <c r="B59" s="2">
        <v>2467</v>
      </c>
    </row>
    <row r="60" spans="1:2" x14ac:dyDescent="0.25">
      <c r="A60" s="2">
        <v>351</v>
      </c>
      <c r="B60" s="2">
        <v>1358.1890350000001</v>
      </c>
    </row>
    <row r="61" spans="1:2" x14ac:dyDescent="0.25">
      <c r="A61" s="2">
        <v>352</v>
      </c>
      <c r="B61" s="2">
        <v>1249.4465009999999</v>
      </c>
    </row>
    <row r="62" spans="1:2" x14ac:dyDescent="0.25">
      <c r="A62" s="2">
        <v>354</v>
      </c>
      <c r="B62" s="2">
        <v>1871.9860309999999</v>
      </c>
    </row>
    <row r="63" spans="1:2" x14ac:dyDescent="0.25">
      <c r="A63" s="2">
        <v>356</v>
      </c>
      <c r="B63" s="2">
        <v>703.5</v>
      </c>
    </row>
    <row r="64" spans="1:2" x14ac:dyDescent="0.25">
      <c r="A64" s="2">
        <v>358</v>
      </c>
      <c r="B64" s="2">
        <v>411.67417399999999</v>
      </c>
    </row>
    <row r="65" spans="1:2" x14ac:dyDescent="0.25">
      <c r="A65" s="2">
        <v>359</v>
      </c>
      <c r="B65" s="2">
        <v>360.67417399999999</v>
      </c>
    </row>
    <row r="66" spans="1:2" x14ac:dyDescent="0.25">
      <c r="A66" s="2">
        <v>371</v>
      </c>
      <c r="B66" s="2">
        <v>145.09315900000001</v>
      </c>
    </row>
    <row r="67" spans="1:2" x14ac:dyDescent="0.25">
      <c r="A67" s="2">
        <v>388</v>
      </c>
      <c r="B67" s="2">
        <v>362.43692600000003</v>
      </c>
    </row>
    <row r="68" spans="1:2" x14ac:dyDescent="0.25">
      <c r="A68" s="2">
        <v>395</v>
      </c>
      <c r="B68" s="2">
        <v>439</v>
      </c>
    </row>
    <row r="69" spans="1:2" x14ac:dyDescent="0.25">
      <c r="A69" s="2">
        <v>398</v>
      </c>
      <c r="B69" s="2">
        <v>5684</v>
      </c>
    </row>
    <row r="70" spans="1:2" x14ac:dyDescent="0.25">
      <c r="A70" s="2">
        <v>399</v>
      </c>
      <c r="B70" s="2">
        <v>10834</v>
      </c>
    </row>
    <row r="71" spans="1:2" x14ac:dyDescent="0.25">
      <c r="A71" s="2">
        <v>404</v>
      </c>
      <c r="B71" s="2">
        <v>424.46913599999999</v>
      </c>
    </row>
    <row r="72" spans="1:2" x14ac:dyDescent="0.25">
      <c r="A72" s="2">
        <v>444</v>
      </c>
      <c r="B72" s="2">
        <v>129.05882299999999</v>
      </c>
    </row>
    <row r="73" spans="1:2" x14ac:dyDescent="0.25">
      <c r="A73" s="2">
        <v>445</v>
      </c>
      <c r="B73" s="2">
        <v>370.22956299999998</v>
      </c>
    </row>
    <row r="74" spans="1:2" x14ac:dyDescent="0.25">
      <c r="A74" s="2">
        <v>446</v>
      </c>
      <c r="B74" s="2">
        <v>47.367646999999998</v>
      </c>
    </row>
    <row r="75" spans="1:2" x14ac:dyDescent="0.25">
      <c r="A75" s="2">
        <v>510</v>
      </c>
      <c r="B75" s="2">
        <v>66157.792646999995</v>
      </c>
    </row>
    <row r="76" spans="1:2" x14ac:dyDescent="0.25">
      <c r="A76" s="2">
        <v>520</v>
      </c>
      <c r="B76" s="2">
        <v>22919.707364000002</v>
      </c>
    </row>
    <row r="77" spans="1:2" x14ac:dyDescent="0.25">
      <c r="A77" s="2">
        <v>530</v>
      </c>
      <c r="B77" s="2">
        <v>25054.499997999999</v>
      </c>
    </row>
    <row r="78" spans="1:2" x14ac:dyDescent="0.25">
      <c r="A78" s="2">
        <v>701</v>
      </c>
      <c r="B78" s="2">
        <v>2923.0087800000001</v>
      </c>
    </row>
    <row r="79" spans="1:2" x14ac:dyDescent="0.25">
      <c r="A79" s="2">
        <v>704</v>
      </c>
      <c r="B79" s="2">
        <v>2386.1767</v>
      </c>
    </row>
    <row r="80" spans="1:2" x14ac:dyDescent="0.25">
      <c r="A80" s="2">
        <v>705</v>
      </c>
      <c r="B80" s="2">
        <v>1304.011847</v>
      </c>
    </row>
    <row r="81" spans="1:2" x14ac:dyDescent="0.25">
      <c r="A81" s="2">
        <v>707</v>
      </c>
      <c r="B81" s="2">
        <v>655.60039500000005</v>
      </c>
    </row>
    <row r="82" spans="1:2" x14ac:dyDescent="0.25">
      <c r="A82" s="2">
        <v>709</v>
      </c>
      <c r="B82" s="2">
        <v>6148.1963219999998</v>
      </c>
    </row>
    <row r="83" spans="1:2" x14ac:dyDescent="0.25">
      <c r="A83" s="2">
        <v>712</v>
      </c>
      <c r="B83" s="2">
        <v>4418.5059410000003</v>
      </c>
    </row>
    <row r="84" spans="1:2" x14ac:dyDescent="0.25">
      <c r="A84" s="2">
        <v>810</v>
      </c>
      <c r="B84" s="2">
        <v>584.84939299999996</v>
      </c>
    </row>
    <row r="85" spans="1:2" x14ac:dyDescent="0.25">
      <c r="A85" s="2">
        <v>815</v>
      </c>
      <c r="B85" s="2">
        <v>1377.7157850000001</v>
      </c>
    </row>
    <row r="86" spans="1:2" x14ac:dyDescent="0.25">
      <c r="A86" s="2">
        <v>816</v>
      </c>
      <c r="B86" s="2">
        <v>2389.7157849999999</v>
      </c>
    </row>
    <row r="87" spans="1:2" x14ac:dyDescent="0.25">
      <c r="A87" s="2">
        <v>820</v>
      </c>
      <c r="B87" s="2">
        <v>153.36157</v>
      </c>
    </row>
    <row r="88" spans="1:2" x14ac:dyDescent="0.25">
      <c r="A88" s="2">
        <v>830</v>
      </c>
      <c r="B88" s="2">
        <v>446</v>
      </c>
    </row>
    <row r="89" spans="1:2" x14ac:dyDescent="0.25">
      <c r="A89" s="2">
        <v>832</v>
      </c>
      <c r="B89" s="2">
        <v>923.5</v>
      </c>
    </row>
    <row r="90" spans="1:2" x14ac:dyDescent="0.25">
      <c r="A90" s="2">
        <v>833</v>
      </c>
      <c r="B90" s="2">
        <v>652.73379899999998</v>
      </c>
    </row>
    <row r="91" spans="1:2" x14ac:dyDescent="0.25">
      <c r="A91" s="2">
        <v>834</v>
      </c>
      <c r="B91" s="2">
        <v>214</v>
      </c>
    </row>
    <row r="92" spans="1:2" x14ac:dyDescent="0.25">
      <c r="A92" s="2">
        <v>844</v>
      </c>
      <c r="B92" s="2">
        <v>215.24714399999999</v>
      </c>
    </row>
    <row r="93" spans="1:2" x14ac:dyDescent="0.25">
      <c r="A93" s="2">
        <v>845</v>
      </c>
      <c r="B93" s="2">
        <v>792.75285399999996</v>
      </c>
    </row>
    <row r="94" spans="1:2" x14ac:dyDescent="0.25">
      <c r="A94" s="2">
        <v>848</v>
      </c>
      <c r="B94" s="2">
        <v>1866.857573</v>
      </c>
    </row>
    <row r="95" spans="1:2" x14ac:dyDescent="0.25">
      <c r="A95" s="2">
        <v>850</v>
      </c>
      <c r="B95" s="2">
        <v>26.158180000000002</v>
      </c>
    </row>
    <row r="96" spans="1:2" x14ac:dyDescent="0.25">
      <c r="A96" s="2">
        <v>851</v>
      </c>
      <c r="B96" s="2">
        <v>417.87937899999997</v>
      </c>
    </row>
    <row r="97" spans="1:2" x14ac:dyDescent="0.25">
      <c r="A97" s="2">
        <v>854</v>
      </c>
      <c r="B97" s="2">
        <v>1176.2321469999999</v>
      </c>
    </row>
    <row r="98" spans="1:2" x14ac:dyDescent="0.25">
      <c r="A98" s="2">
        <v>855</v>
      </c>
      <c r="B98" s="2">
        <v>842.5</v>
      </c>
    </row>
    <row r="99" spans="1:2" x14ac:dyDescent="0.25">
      <c r="A99" s="2">
        <v>856</v>
      </c>
      <c r="B99" s="2">
        <v>3009.791866</v>
      </c>
    </row>
    <row r="100" spans="1:2" x14ac:dyDescent="0.25">
      <c r="A100" s="2">
        <v>860</v>
      </c>
      <c r="B100" s="2">
        <v>127.630858</v>
      </c>
    </row>
    <row r="101" spans="1:2" x14ac:dyDescent="0.25">
      <c r="A101" s="2">
        <v>864</v>
      </c>
      <c r="B101" s="2">
        <v>3107.0308180000002</v>
      </c>
    </row>
    <row r="102" spans="1:2" x14ac:dyDescent="0.25">
      <c r="A102" s="2">
        <v>870</v>
      </c>
      <c r="B102" s="2">
        <v>341</v>
      </c>
    </row>
    <row r="103" spans="1:2" x14ac:dyDescent="0.25">
      <c r="A103" s="2">
        <v>871</v>
      </c>
      <c r="B103" s="2">
        <v>361.436759</v>
      </c>
    </row>
    <row r="104" spans="1:2" x14ac:dyDescent="0.25">
      <c r="A104" s="2">
        <v>872</v>
      </c>
      <c r="B104" s="2">
        <v>303.23777799999999</v>
      </c>
    </row>
    <row r="105" spans="1:2" x14ac:dyDescent="0.25">
      <c r="A105" s="2">
        <v>874</v>
      </c>
      <c r="B105" s="2">
        <v>919.582133</v>
      </c>
    </row>
    <row r="106" spans="1:2" x14ac:dyDescent="0.25">
      <c r="A106" s="2">
        <v>875</v>
      </c>
      <c r="B106" s="2">
        <v>793.14774999999997</v>
      </c>
    </row>
    <row r="107" spans="1:2" x14ac:dyDescent="0.25">
      <c r="A107" s="2">
        <v>880</v>
      </c>
      <c r="B107" s="2">
        <v>245</v>
      </c>
    </row>
    <row r="108" spans="1:2" x14ac:dyDescent="0.25">
      <c r="A108" s="2">
        <v>901</v>
      </c>
      <c r="B108" s="2">
        <v>3876.453829</v>
      </c>
    </row>
    <row r="109" spans="1:2" x14ac:dyDescent="0.25">
      <c r="A109" s="2">
        <v>904</v>
      </c>
      <c r="B109" s="2">
        <v>56.154756999999996</v>
      </c>
    </row>
    <row r="110" spans="1:2" x14ac:dyDescent="0.25">
      <c r="A110" s="2">
        <v>905</v>
      </c>
      <c r="B110" s="2">
        <v>6130.4745759999996</v>
      </c>
    </row>
    <row r="111" spans="1:2" x14ac:dyDescent="0.25">
      <c r="A111" s="2">
        <v>906</v>
      </c>
      <c r="B111" s="2">
        <v>3210</v>
      </c>
    </row>
    <row r="112" spans="1:2" x14ac:dyDescent="0.25">
      <c r="A112" s="2">
        <v>916</v>
      </c>
      <c r="B112" s="2">
        <v>344.10799800000001</v>
      </c>
    </row>
    <row r="113" spans="1:2" x14ac:dyDescent="0.25">
      <c r="A113" s="2">
        <v>917</v>
      </c>
      <c r="B113" s="2">
        <v>264.41040800000002</v>
      </c>
    </row>
    <row r="114" spans="1:2" x14ac:dyDescent="0.25">
      <c r="A114" s="2">
        <v>921</v>
      </c>
      <c r="B114" s="2">
        <v>2175.9974699999998</v>
      </c>
    </row>
    <row r="115" spans="1:2" x14ac:dyDescent="0.25">
      <c r="A115" s="2">
        <v>923</v>
      </c>
      <c r="B115" s="2">
        <v>1196.099786</v>
      </c>
    </row>
    <row r="116" spans="1:2" x14ac:dyDescent="0.25">
      <c r="A116" s="2">
        <v>928</v>
      </c>
      <c r="B116" s="2">
        <v>1615.080078</v>
      </c>
    </row>
    <row r="117" spans="1:2" x14ac:dyDescent="0.25">
      <c r="A117" s="2">
        <v>929</v>
      </c>
      <c r="B117" s="2">
        <v>6434.5115939999996</v>
      </c>
    </row>
    <row r="118" spans="1:2" x14ac:dyDescent="0.25">
      <c r="A118" s="2">
        <v>932</v>
      </c>
      <c r="B118" s="2">
        <v>3192.7297250000001</v>
      </c>
    </row>
    <row r="119" spans="1:2" x14ac:dyDescent="0.25">
      <c r="A119" s="2">
        <v>933</v>
      </c>
      <c r="B119" s="2">
        <v>4344.140625</v>
      </c>
    </row>
    <row r="120" spans="1:2" x14ac:dyDescent="0.25">
      <c r="A120" s="2">
        <v>934</v>
      </c>
      <c r="B120" s="2">
        <v>4348.1591060000001</v>
      </c>
    </row>
    <row r="121" spans="1:2" x14ac:dyDescent="0.25">
      <c r="A121" s="2">
        <v>936</v>
      </c>
      <c r="B121" s="2">
        <v>1644.1712460000001</v>
      </c>
    </row>
    <row r="122" spans="1:2" x14ac:dyDescent="0.25">
      <c r="A122" s="2">
        <v>955</v>
      </c>
      <c r="B122" s="2">
        <v>4850.4644699999999</v>
      </c>
    </row>
    <row r="123" spans="1:2" x14ac:dyDescent="0.25">
      <c r="A123" s="2">
        <v>960</v>
      </c>
      <c r="B123" s="2">
        <v>1876.012821</v>
      </c>
    </row>
    <row r="124" spans="1:2" x14ac:dyDescent="0.25">
      <c r="A124" s="2">
        <v>961</v>
      </c>
      <c r="B124" s="2">
        <v>2916.6666700000001</v>
      </c>
    </row>
    <row r="125" spans="1:2" x14ac:dyDescent="0.25">
      <c r="A125" s="2">
        <v>962</v>
      </c>
      <c r="B125" s="2">
        <v>1894.8333339999999</v>
      </c>
    </row>
    <row r="126" spans="1:2" x14ac:dyDescent="0.25">
      <c r="A126" s="2">
        <v>963</v>
      </c>
      <c r="B126" s="2">
        <v>543.16666899999996</v>
      </c>
    </row>
    <row r="127" spans="1:2" x14ac:dyDescent="0.25">
      <c r="A127" s="2">
        <v>964</v>
      </c>
      <c r="B127" s="2">
        <v>1766.1313889999999</v>
      </c>
    </row>
    <row r="128" spans="1:2" x14ac:dyDescent="0.25">
      <c r="A128" s="2">
        <v>965</v>
      </c>
      <c r="B128" s="2">
        <v>116.900477</v>
      </c>
    </row>
    <row r="129" spans="1:2" x14ac:dyDescent="0.25">
      <c r="A129" s="2">
        <v>967</v>
      </c>
      <c r="B129" s="2">
        <v>252.55932200000001</v>
      </c>
    </row>
    <row r="130" spans="1:2" x14ac:dyDescent="0.25">
      <c r="A130" s="2">
        <v>968</v>
      </c>
      <c r="B130" s="2">
        <v>204.55932200000001</v>
      </c>
    </row>
    <row r="131" spans="1:2" x14ac:dyDescent="0.25">
      <c r="A131" s="2">
        <v>972</v>
      </c>
      <c r="B131" s="2">
        <v>271</v>
      </c>
    </row>
    <row r="132" spans="1:2" x14ac:dyDescent="0.25">
      <c r="A132" s="2">
        <v>973</v>
      </c>
      <c r="B132" s="2">
        <v>239</v>
      </c>
    </row>
    <row r="133" spans="1:2" x14ac:dyDescent="0.25">
      <c r="A133" s="2">
        <v>978</v>
      </c>
      <c r="B133" s="2">
        <v>88</v>
      </c>
    </row>
    <row r="134" spans="1:2" x14ac:dyDescent="0.25">
      <c r="A134" s="2">
        <v>979</v>
      </c>
      <c r="B134" s="2">
        <v>241</v>
      </c>
    </row>
    <row r="135" spans="1:2" x14ac:dyDescent="0.25">
      <c r="A135" s="2">
        <v>992</v>
      </c>
      <c r="B135" s="2">
        <v>952.41904899999997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workbookViewId="0">
      <selection activeCell="I10" sqref="I10"/>
    </sheetView>
  </sheetViews>
  <sheetFormatPr defaultRowHeight="15" x14ac:dyDescent="0.25"/>
  <cols>
    <col min="1" max="1" width="16.140625" style="48" customWidth="1"/>
    <col min="2" max="2" width="10.28515625" style="48" customWidth="1"/>
    <col min="3" max="3" width="10.5703125" style="48" customWidth="1"/>
    <col min="4" max="4" width="10.140625" style="48" customWidth="1"/>
    <col min="5" max="5" width="9.140625" style="48"/>
  </cols>
  <sheetData>
    <row r="1" spans="1:5" x14ac:dyDescent="0.25">
      <c r="A1" s="55"/>
      <c r="B1" s="60"/>
      <c r="C1" s="88"/>
      <c r="D1" s="89"/>
      <c r="E1" s="90"/>
    </row>
    <row r="2" spans="1:5" ht="15.75" thickBot="1" x14ac:dyDescent="0.3">
      <c r="A2" s="56" t="s">
        <v>29</v>
      </c>
      <c r="B2" s="61" t="s">
        <v>12</v>
      </c>
      <c r="C2" s="64" t="s">
        <v>14</v>
      </c>
      <c r="D2" s="52" t="s">
        <v>15</v>
      </c>
      <c r="E2" s="53" t="s">
        <v>1</v>
      </c>
    </row>
    <row r="3" spans="1:5" ht="15.75" thickBot="1" x14ac:dyDescent="0.3">
      <c r="A3" s="57" t="s">
        <v>16</v>
      </c>
      <c r="B3" s="50">
        <v>229169</v>
      </c>
      <c r="C3" s="77">
        <f>SUM(C4:C119)</f>
        <v>228147.37877700009</v>
      </c>
      <c r="D3" s="78">
        <f t="shared" ref="D3:D66" si="0">C3-$B3</f>
        <v>-1021.6212229999073</v>
      </c>
      <c r="E3" s="54">
        <f t="shared" ref="E3:E66" si="1">D3/$B3</f>
        <v>-4.4579381286295591E-3</v>
      </c>
    </row>
    <row r="4" spans="1:5" x14ac:dyDescent="0.25">
      <c r="A4" s="65">
        <v>1</v>
      </c>
      <c r="B4" s="66">
        <v>5842</v>
      </c>
      <c r="C4" s="29">
        <f>VLOOKUP(A4,boardingByRouteRawInput!A$2:B$135,2,FALSE)</f>
        <v>3515.5922529999998</v>
      </c>
      <c r="D4" s="79">
        <f t="shared" si="0"/>
        <v>-2326.4077470000002</v>
      </c>
      <c r="E4" s="67">
        <f t="shared" si="1"/>
        <v>-0.39822111383087988</v>
      </c>
    </row>
    <row r="5" spans="1:5" x14ac:dyDescent="0.25">
      <c r="A5" s="58">
        <v>2</v>
      </c>
      <c r="B5" s="62">
        <v>5074</v>
      </c>
      <c r="C5" s="30">
        <f>VLOOKUP(A5,boardingByRouteRawInput!A$2:B$135,2,FALSE)</f>
        <v>2354.783034</v>
      </c>
      <c r="D5" s="80">
        <f t="shared" si="0"/>
        <v>-2719.216966</v>
      </c>
      <c r="E5" s="51">
        <f t="shared" si="1"/>
        <v>-0.53591189712258569</v>
      </c>
    </row>
    <row r="6" spans="1:5" x14ac:dyDescent="0.25">
      <c r="A6" s="58">
        <v>4</v>
      </c>
      <c r="B6" s="62">
        <v>3086</v>
      </c>
      <c r="C6" s="30">
        <f>VLOOKUP(A6,boardingByRouteRawInput!A$2:B$135,2,FALSE)</f>
        <v>1305.415062</v>
      </c>
      <c r="D6" s="80">
        <f t="shared" si="0"/>
        <v>-1780.584938</v>
      </c>
      <c r="E6" s="51">
        <f t="shared" si="1"/>
        <v>-0.57698799027867786</v>
      </c>
    </row>
    <row r="7" spans="1:5" x14ac:dyDescent="0.25">
      <c r="A7" s="58">
        <v>5</v>
      </c>
      <c r="B7" s="62">
        <v>2646</v>
      </c>
      <c r="C7" s="30">
        <f>VLOOKUP(A7,boardingByRouteRawInput!A$2:B$135,2,FALSE)</f>
        <v>1511.166667</v>
      </c>
      <c r="D7" s="80">
        <f t="shared" si="0"/>
        <v>-1134.833333</v>
      </c>
      <c r="E7" s="51">
        <f t="shared" si="1"/>
        <v>-0.42888636923658352</v>
      </c>
    </row>
    <row r="8" spans="1:5" x14ac:dyDescent="0.25">
      <c r="A8" s="58">
        <v>6</v>
      </c>
      <c r="B8" s="62">
        <v>2158</v>
      </c>
      <c r="C8" s="30">
        <f>VLOOKUP(A8,boardingByRouteRawInput!A$2:B$135,2,FALSE)</f>
        <v>2537.3397439999999</v>
      </c>
      <c r="D8" s="80">
        <f t="shared" si="0"/>
        <v>379.33974399999988</v>
      </c>
      <c r="E8" s="51">
        <f t="shared" si="1"/>
        <v>0.17578301390176085</v>
      </c>
    </row>
    <row r="9" spans="1:5" x14ac:dyDescent="0.25">
      <c r="A9" s="58">
        <v>7</v>
      </c>
      <c r="B9" s="62">
        <v>12344</v>
      </c>
      <c r="C9" s="30">
        <f>VLOOKUP(A9,boardingByRouteRawInput!A$2:B$135,2,FALSE)</f>
        <v>6817.3932809999997</v>
      </c>
      <c r="D9" s="80">
        <f t="shared" si="0"/>
        <v>-5526.6067190000003</v>
      </c>
      <c r="E9" s="51">
        <f t="shared" si="1"/>
        <v>-0.4477160336195723</v>
      </c>
    </row>
    <row r="10" spans="1:5" x14ac:dyDescent="0.25">
      <c r="A10" s="58">
        <v>8</v>
      </c>
      <c r="B10" s="62">
        <v>1822</v>
      </c>
      <c r="C10" s="30">
        <f>VLOOKUP(A10,boardingByRouteRawInput!A$2:B$135,2,FALSE)</f>
        <v>1491.6920480000001</v>
      </c>
      <c r="D10" s="80">
        <f t="shared" si="0"/>
        <v>-330.30795199999989</v>
      </c>
      <c r="E10" s="51">
        <f t="shared" si="1"/>
        <v>-0.18128866739846317</v>
      </c>
    </row>
    <row r="11" spans="1:5" x14ac:dyDescent="0.25">
      <c r="A11" s="58">
        <v>9</v>
      </c>
      <c r="B11" s="62">
        <v>1675</v>
      </c>
      <c r="C11" s="30">
        <f>VLOOKUP(A11,boardingByRouteRawInput!A$2:B$135,2,FALSE)</f>
        <v>1486.1920480000001</v>
      </c>
      <c r="D11" s="80">
        <f t="shared" si="0"/>
        <v>-188.80795199999989</v>
      </c>
      <c r="E11" s="51">
        <f t="shared" si="1"/>
        <v>-0.11272116537313426</v>
      </c>
    </row>
    <row r="12" spans="1:5" x14ac:dyDescent="0.25">
      <c r="A12" s="58">
        <v>10</v>
      </c>
      <c r="B12" s="62">
        <v>5401</v>
      </c>
      <c r="C12" s="30">
        <f>VLOOKUP(A12,boardingByRouteRawInput!A$2:B$135,2,FALSE)</f>
        <v>3701.1435620000002</v>
      </c>
      <c r="D12" s="80">
        <f t="shared" si="0"/>
        <v>-1699.8564379999998</v>
      </c>
      <c r="E12" s="51">
        <f t="shared" si="1"/>
        <v>-0.31472994593593773</v>
      </c>
    </row>
    <row r="13" spans="1:5" x14ac:dyDescent="0.25">
      <c r="A13" s="58">
        <v>11</v>
      </c>
      <c r="B13" s="62">
        <v>8941</v>
      </c>
      <c r="C13" s="30">
        <f>VLOOKUP(A13,boardingByRouteRawInput!A$2:B$135,2,FALSE)</f>
        <v>5232.859555</v>
      </c>
      <c r="D13" s="80">
        <f t="shared" si="0"/>
        <v>-3708.140445</v>
      </c>
      <c r="E13" s="51">
        <f t="shared" si="1"/>
        <v>-0.41473441952801698</v>
      </c>
    </row>
    <row r="14" spans="1:5" x14ac:dyDescent="0.25">
      <c r="A14" s="58">
        <v>13</v>
      </c>
      <c r="B14" s="62">
        <v>7596</v>
      </c>
      <c r="C14" s="30">
        <f>VLOOKUP(A14,boardingByRouteRawInput!A$2:B$135,2,FALSE)</f>
        <v>7352.3813570000002</v>
      </c>
      <c r="D14" s="80">
        <f t="shared" si="0"/>
        <v>-243.61864299999979</v>
      </c>
      <c r="E14" s="51">
        <f t="shared" si="1"/>
        <v>-3.2071964586624514E-2</v>
      </c>
    </row>
    <row r="15" spans="1:5" x14ac:dyDescent="0.25">
      <c r="A15" s="58">
        <v>14</v>
      </c>
      <c r="B15" s="63">
        <v>390</v>
      </c>
      <c r="C15" s="30">
        <f>VLOOKUP(A15,boardingByRouteRawInput!A$2:B$135,2,FALSE)</f>
        <v>629.50000299999999</v>
      </c>
      <c r="D15" s="80">
        <f t="shared" si="0"/>
        <v>239.50000299999999</v>
      </c>
      <c r="E15" s="51">
        <f t="shared" si="1"/>
        <v>0.61410257179487182</v>
      </c>
    </row>
    <row r="16" spans="1:5" x14ac:dyDescent="0.25">
      <c r="A16" s="58">
        <v>15</v>
      </c>
      <c r="B16" s="62">
        <v>5584</v>
      </c>
      <c r="C16" s="30">
        <f>VLOOKUP(A16,boardingByRouteRawInput!A$2:B$135,2,FALSE)</f>
        <v>5162.6375470000003</v>
      </c>
      <c r="D16" s="80">
        <f t="shared" si="0"/>
        <v>-421.36245299999973</v>
      </c>
      <c r="E16" s="51">
        <f t="shared" si="1"/>
        <v>-7.5458892012893936E-2</v>
      </c>
    </row>
    <row r="17" spans="1:5" x14ac:dyDescent="0.25">
      <c r="A17" s="58">
        <v>18</v>
      </c>
      <c r="B17" s="63">
        <v>251</v>
      </c>
      <c r="C17" s="30">
        <f>VLOOKUP(A17,boardingByRouteRawInput!A$2:B$135,2,FALSE)</f>
        <v>352</v>
      </c>
      <c r="D17" s="80">
        <f t="shared" si="0"/>
        <v>101</v>
      </c>
      <c r="E17" s="51">
        <f t="shared" si="1"/>
        <v>0.40239043824701193</v>
      </c>
    </row>
    <row r="18" spans="1:5" x14ac:dyDescent="0.25">
      <c r="A18" s="58">
        <v>20</v>
      </c>
      <c r="B18" s="62">
        <v>4468</v>
      </c>
      <c r="C18" s="30">
        <f>VLOOKUP(A18,boardingByRouteRawInput!A$2:B$135,2,FALSE)</f>
        <v>7866.7890619999998</v>
      </c>
      <c r="D18" s="80">
        <f t="shared" si="0"/>
        <v>3398.7890619999998</v>
      </c>
      <c r="E18" s="51">
        <f t="shared" si="1"/>
        <v>0.7606958509400179</v>
      </c>
    </row>
    <row r="19" spans="1:5" x14ac:dyDescent="0.25">
      <c r="A19" s="58">
        <v>25</v>
      </c>
      <c r="B19" s="63">
        <v>457</v>
      </c>
      <c r="C19" s="30">
        <f>VLOOKUP(A19,boardingByRouteRawInput!A$2:B$135,2,FALSE)</f>
        <v>1005.7405639999999</v>
      </c>
      <c r="D19" s="80">
        <f t="shared" si="0"/>
        <v>548.74056399999995</v>
      </c>
      <c r="E19" s="51">
        <f t="shared" si="1"/>
        <v>1.2007452166301968</v>
      </c>
    </row>
    <row r="20" spans="1:5" x14ac:dyDescent="0.25">
      <c r="A20" s="58">
        <v>27</v>
      </c>
      <c r="B20" s="62">
        <v>1470</v>
      </c>
      <c r="C20" s="30">
        <f>VLOOKUP(A20,boardingByRouteRawInput!A$2:B$135,2,FALSE)</f>
        <v>2034.320512</v>
      </c>
      <c r="D20" s="80">
        <f t="shared" si="0"/>
        <v>564.32051200000001</v>
      </c>
      <c r="E20" s="51">
        <f t="shared" si="1"/>
        <v>0.38389150476190476</v>
      </c>
    </row>
    <row r="21" spans="1:5" x14ac:dyDescent="0.25">
      <c r="A21" s="58">
        <v>28</v>
      </c>
      <c r="B21" s="62">
        <v>1549</v>
      </c>
      <c r="C21" s="30">
        <f>VLOOKUP(A21,boardingByRouteRawInput!A$2:B$135,2,FALSE)</f>
        <v>1427.493622</v>
      </c>
      <c r="D21" s="80">
        <f t="shared" si="0"/>
        <v>-121.50637800000004</v>
      </c>
      <c r="E21" s="51">
        <f t="shared" si="1"/>
        <v>-7.8441819238218233E-2</v>
      </c>
    </row>
    <row r="22" spans="1:5" x14ac:dyDescent="0.25">
      <c r="A22" s="58">
        <v>30</v>
      </c>
      <c r="B22" s="62">
        <v>7316</v>
      </c>
      <c r="C22" s="30">
        <f>VLOOKUP(A22,boardingByRouteRawInput!A$2:B$135,2,FALSE)</f>
        <v>7251.6945349999996</v>
      </c>
      <c r="D22" s="80">
        <f t="shared" si="0"/>
        <v>-64.305465000000368</v>
      </c>
      <c r="E22" s="51">
        <f t="shared" si="1"/>
        <v>-8.7897027063969877E-3</v>
      </c>
    </row>
    <row r="23" spans="1:5" x14ac:dyDescent="0.25">
      <c r="A23" s="58">
        <v>31</v>
      </c>
      <c r="B23" s="63">
        <v>379</v>
      </c>
      <c r="C23" s="30">
        <f>VLOOKUP(A23,boardingByRouteRawInput!A$2:B$135,2,FALSE)</f>
        <v>1061.1085410000001</v>
      </c>
      <c r="D23" s="80">
        <f t="shared" si="0"/>
        <v>682.10854100000006</v>
      </c>
      <c r="E23" s="51">
        <f t="shared" si="1"/>
        <v>1.7997586833773089</v>
      </c>
    </row>
    <row r="24" spans="1:5" x14ac:dyDescent="0.25">
      <c r="A24" s="58">
        <v>35</v>
      </c>
      <c r="B24" s="62">
        <v>1843</v>
      </c>
      <c r="C24" s="30">
        <f>VLOOKUP(A24,boardingByRouteRawInput!A$2:B$135,2,FALSE)</f>
        <v>1342.62228</v>
      </c>
      <c r="D24" s="80">
        <f t="shared" si="0"/>
        <v>-500.37771999999995</v>
      </c>
      <c r="E24" s="51">
        <f t="shared" si="1"/>
        <v>-0.27150174715138359</v>
      </c>
    </row>
    <row r="25" spans="1:5" x14ac:dyDescent="0.25">
      <c r="A25" s="58">
        <v>41</v>
      </c>
      <c r="B25" s="62">
        <v>4676</v>
      </c>
      <c r="C25" s="30">
        <f>VLOOKUP(A25,boardingByRouteRawInput!A$2:B$135,2,FALSE)</f>
        <v>3626.2911410000002</v>
      </c>
      <c r="D25" s="80">
        <f t="shared" si="0"/>
        <v>-1049.7088589999998</v>
      </c>
      <c r="E25" s="51">
        <f t="shared" si="1"/>
        <v>-0.22448863537211289</v>
      </c>
    </row>
    <row r="26" spans="1:5" x14ac:dyDescent="0.25">
      <c r="A26" s="58">
        <v>44</v>
      </c>
      <c r="B26" s="62">
        <v>4991</v>
      </c>
      <c r="C26" s="30">
        <f>VLOOKUP(A26,boardingByRouteRawInput!A$2:B$135,2,FALSE)</f>
        <v>7710.820514</v>
      </c>
      <c r="D26" s="80">
        <f t="shared" si="0"/>
        <v>2719.820514</v>
      </c>
      <c r="E26" s="51">
        <f t="shared" si="1"/>
        <v>0.54494500380685229</v>
      </c>
    </row>
    <row r="27" spans="1:5" x14ac:dyDescent="0.25">
      <c r="A27" s="58">
        <v>50</v>
      </c>
      <c r="B27" s="62">
        <v>1146</v>
      </c>
      <c r="C27" s="30">
        <f>VLOOKUP(A27,boardingByRouteRawInput!A$2:B$135,2,FALSE)</f>
        <v>2649.545329</v>
      </c>
      <c r="D27" s="80">
        <f t="shared" si="0"/>
        <v>1503.545329</v>
      </c>
      <c r="E27" s="51">
        <f t="shared" si="1"/>
        <v>1.3119941788830716</v>
      </c>
    </row>
    <row r="28" spans="1:5" x14ac:dyDescent="0.25">
      <c r="A28" s="58">
        <v>83</v>
      </c>
      <c r="B28" s="63">
        <v>177</v>
      </c>
      <c r="C28" s="30">
        <f>VLOOKUP(A28,boardingByRouteRawInput!A$2:B$135,2,FALSE)</f>
        <v>95.329943999999998</v>
      </c>
      <c r="D28" s="80">
        <f t="shared" si="0"/>
        <v>-81.670056000000002</v>
      </c>
      <c r="E28" s="51">
        <f t="shared" si="1"/>
        <v>-0.46141274576271185</v>
      </c>
    </row>
    <row r="29" spans="1:5" x14ac:dyDescent="0.25">
      <c r="A29" s="58">
        <v>84</v>
      </c>
      <c r="B29" s="63">
        <v>163</v>
      </c>
      <c r="C29" s="30">
        <f>VLOOKUP(A29,boardingByRouteRawInput!A$2:B$135,2,FALSE)</f>
        <v>313</v>
      </c>
      <c r="D29" s="80">
        <f t="shared" si="0"/>
        <v>150</v>
      </c>
      <c r="E29" s="51">
        <f t="shared" si="1"/>
        <v>0.92024539877300615</v>
      </c>
    </row>
    <row r="30" spans="1:5" x14ac:dyDescent="0.25">
      <c r="A30" s="58">
        <v>88</v>
      </c>
      <c r="B30" s="63">
        <v>413</v>
      </c>
      <c r="C30" s="30">
        <f>VLOOKUP(A30,boardingByRouteRawInput!A$2:B$135,2,FALSE)</f>
        <v>190</v>
      </c>
      <c r="D30" s="80">
        <f t="shared" si="0"/>
        <v>-223</v>
      </c>
      <c r="E30" s="51">
        <f t="shared" si="1"/>
        <v>-0.53995157384987891</v>
      </c>
    </row>
    <row r="31" spans="1:5" x14ac:dyDescent="0.25">
      <c r="A31" s="58">
        <v>105</v>
      </c>
      <c r="B31" s="62">
        <v>1449</v>
      </c>
      <c r="C31" s="30">
        <f>VLOOKUP(A31,boardingByRouteRawInput!A$2:B$135,2,FALSE)</f>
        <v>1020.487178</v>
      </c>
      <c r="D31" s="80">
        <f t="shared" si="0"/>
        <v>-428.51282200000003</v>
      </c>
      <c r="E31" s="51">
        <f t="shared" si="1"/>
        <v>-0.29573003588681851</v>
      </c>
    </row>
    <row r="32" spans="1:5" x14ac:dyDescent="0.25">
      <c r="A32" s="58">
        <v>115</v>
      </c>
      <c r="B32" s="62">
        <v>1263</v>
      </c>
      <c r="C32" s="30">
        <f>VLOOKUP(A32,boardingByRouteRawInput!A$2:B$135,2,FALSE)</f>
        <v>2848.4334389999999</v>
      </c>
      <c r="D32" s="80">
        <f t="shared" si="0"/>
        <v>1585.4334389999999</v>
      </c>
      <c r="E32" s="51">
        <f t="shared" si="1"/>
        <v>1.2552917173396674</v>
      </c>
    </row>
    <row r="33" spans="1:5" x14ac:dyDescent="0.25">
      <c r="A33" s="58">
        <v>120</v>
      </c>
      <c r="B33" s="62">
        <v>3947</v>
      </c>
      <c r="C33" s="30">
        <f>VLOOKUP(A33,boardingByRouteRawInput!A$2:B$135,2,FALSE)</f>
        <v>6824</v>
      </c>
      <c r="D33" s="80">
        <f t="shared" si="0"/>
        <v>2877</v>
      </c>
      <c r="E33" s="51">
        <f t="shared" si="1"/>
        <v>0.72890803141626548</v>
      </c>
    </row>
    <row r="34" spans="1:5" x14ac:dyDescent="0.25">
      <c r="A34" s="58">
        <v>150</v>
      </c>
      <c r="B34" s="62">
        <v>2672</v>
      </c>
      <c r="C34" s="30">
        <f>VLOOKUP(A34,boardingByRouteRawInput!A$2:B$135,2,FALSE)</f>
        <v>4565.9418459999997</v>
      </c>
      <c r="D34" s="80">
        <f t="shared" si="0"/>
        <v>1893.9418459999997</v>
      </c>
      <c r="E34" s="51">
        <f t="shared" si="1"/>
        <v>0.70881057110778434</v>
      </c>
    </row>
    <row r="35" spans="1:5" x14ac:dyDescent="0.25">
      <c r="A35" s="58">
        <v>201</v>
      </c>
      <c r="B35" s="62">
        <v>2264</v>
      </c>
      <c r="C35" s="30">
        <f>VLOOKUP(A35,boardingByRouteRawInput!A$2:B$135,2,FALSE)</f>
        <v>1099</v>
      </c>
      <c r="D35" s="80">
        <f t="shared" si="0"/>
        <v>-1165</v>
      </c>
      <c r="E35" s="51">
        <f t="shared" si="1"/>
        <v>-0.51457597173144876</v>
      </c>
    </row>
    <row r="36" spans="1:5" x14ac:dyDescent="0.25">
      <c r="A36" s="58">
        <v>202</v>
      </c>
      <c r="B36" s="62">
        <v>2285</v>
      </c>
      <c r="C36" s="30">
        <f>VLOOKUP(A36,boardingByRouteRawInput!A$2:B$135,2,FALSE)</f>
        <v>1019.501255</v>
      </c>
      <c r="D36" s="80">
        <f t="shared" si="0"/>
        <v>-1265.4987449999999</v>
      </c>
      <c r="E36" s="51">
        <f t="shared" si="1"/>
        <v>-0.55382877242888395</v>
      </c>
    </row>
    <row r="37" spans="1:5" x14ac:dyDescent="0.25">
      <c r="A37" s="58">
        <v>210</v>
      </c>
      <c r="B37" s="63">
        <v>258</v>
      </c>
      <c r="C37" s="30">
        <f>VLOOKUP(A37,boardingByRouteRawInput!A$2:B$135,2,FALSE)</f>
        <v>954.71093399999995</v>
      </c>
      <c r="D37" s="80">
        <f t="shared" si="0"/>
        <v>696.71093399999995</v>
      </c>
      <c r="E37" s="51">
        <f t="shared" si="1"/>
        <v>2.7004299767441857</v>
      </c>
    </row>
    <row r="38" spans="1:5" x14ac:dyDescent="0.25">
      <c r="A38" s="58">
        <v>301</v>
      </c>
      <c r="B38" s="62">
        <v>2821</v>
      </c>
      <c r="C38" s="30">
        <f>VLOOKUP(A38,boardingByRouteRawInput!A$2:B$135,2,FALSE)</f>
        <v>2360.3007010000001</v>
      </c>
      <c r="D38" s="80">
        <f t="shared" si="0"/>
        <v>-460.69929899999988</v>
      </c>
      <c r="E38" s="51">
        <f t="shared" si="1"/>
        <v>-0.16331063417227928</v>
      </c>
    </row>
    <row r="39" spans="1:5" x14ac:dyDescent="0.25">
      <c r="A39" s="58">
        <v>302</v>
      </c>
      <c r="B39" s="62">
        <v>2479</v>
      </c>
      <c r="C39" s="30">
        <f>VLOOKUP(A39,boardingByRouteRawInput!A$2:B$135,2,FALSE)</f>
        <v>1794.1202430000001</v>
      </c>
      <c r="D39" s="80">
        <f t="shared" si="0"/>
        <v>-684.87975699999993</v>
      </c>
      <c r="E39" s="51">
        <f t="shared" si="1"/>
        <v>-0.27627259257765224</v>
      </c>
    </row>
    <row r="40" spans="1:5" x14ac:dyDescent="0.25">
      <c r="A40" s="58">
        <v>303</v>
      </c>
      <c r="B40" s="62">
        <v>4468</v>
      </c>
      <c r="C40" s="30">
        <f>VLOOKUP(A40,boardingByRouteRawInput!A$2:B$135,2,FALSE)</f>
        <v>4835.75342</v>
      </c>
      <c r="D40" s="80">
        <f t="shared" si="0"/>
        <v>367.75342000000001</v>
      </c>
      <c r="E40" s="51">
        <f t="shared" si="1"/>
        <v>8.2308285586392124E-2</v>
      </c>
    </row>
    <row r="41" spans="1:5" x14ac:dyDescent="0.25">
      <c r="A41" s="58">
        <v>304</v>
      </c>
      <c r="B41" s="63">
        <v>923</v>
      </c>
      <c r="C41" s="30">
        <f>VLOOKUP(A41,boardingByRouteRawInput!A$2:B$135,2,FALSE)</f>
        <v>1151.754852</v>
      </c>
      <c r="D41" s="80">
        <f t="shared" si="0"/>
        <v>228.75485200000003</v>
      </c>
      <c r="E41" s="51">
        <f t="shared" si="1"/>
        <v>0.24783840953412786</v>
      </c>
    </row>
    <row r="42" spans="1:5" x14ac:dyDescent="0.25">
      <c r="A42" s="58">
        <v>305</v>
      </c>
      <c r="B42" s="62">
        <v>2006</v>
      </c>
      <c r="C42" s="30">
        <f>VLOOKUP(A42,boardingByRouteRawInput!A$2:B$135,2,FALSE)</f>
        <v>2251.454585</v>
      </c>
      <c r="D42" s="80">
        <f t="shared" si="0"/>
        <v>245.45458499999995</v>
      </c>
      <c r="E42" s="51">
        <f t="shared" si="1"/>
        <v>0.12236021186440675</v>
      </c>
    </row>
    <row r="43" spans="1:5" x14ac:dyDescent="0.25">
      <c r="A43" s="58">
        <v>306</v>
      </c>
      <c r="B43" s="63">
        <v>834</v>
      </c>
      <c r="C43" s="30">
        <f>VLOOKUP(A43,boardingByRouteRawInput!A$2:B$135,2,FALSE)</f>
        <v>1188.5</v>
      </c>
      <c r="D43" s="80">
        <f t="shared" si="0"/>
        <v>354.5</v>
      </c>
      <c r="E43" s="51">
        <f t="shared" si="1"/>
        <v>0.42505995203836933</v>
      </c>
    </row>
    <row r="44" spans="1:5" x14ac:dyDescent="0.25">
      <c r="A44" s="58">
        <v>308</v>
      </c>
      <c r="B44" s="63">
        <v>537</v>
      </c>
      <c r="C44" s="30">
        <f>VLOOKUP(A44,boardingByRouteRawInput!A$2:B$135,2,FALSE)</f>
        <v>661.5</v>
      </c>
      <c r="D44" s="80">
        <f t="shared" si="0"/>
        <v>124.5</v>
      </c>
      <c r="E44" s="51">
        <f t="shared" si="1"/>
        <v>0.23184357541899442</v>
      </c>
    </row>
    <row r="45" spans="1:5" x14ac:dyDescent="0.25">
      <c r="A45" s="58">
        <v>309</v>
      </c>
      <c r="B45" s="62">
        <v>2204</v>
      </c>
      <c r="C45" s="30">
        <f>VLOOKUP(A45,boardingByRouteRawInput!A$2:B$135,2,FALSE)</f>
        <v>2987.7681050000001</v>
      </c>
      <c r="D45" s="80">
        <f t="shared" si="0"/>
        <v>783.76810500000011</v>
      </c>
      <c r="E45" s="51">
        <f t="shared" si="1"/>
        <v>0.35561166288566248</v>
      </c>
    </row>
    <row r="46" spans="1:5" x14ac:dyDescent="0.25">
      <c r="A46" s="58">
        <v>313</v>
      </c>
      <c r="B46" s="63">
        <v>283</v>
      </c>
      <c r="C46" s="30">
        <f>VLOOKUP(A46,boardingByRouteRawInput!A$2:B$135,2,FALSE)</f>
        <v>823.99086899999998</v>
      </c>
      <c r="D46" s="80">
        <f t="shared" si="0"/>
        <v>540.99086899999998</v>
      </c>
      <c r="E46" s="51">
        <f t="shared" si="1"/>
        <v>1.911628512367491</v>
      </c>
    </row>
    <row r="47" spans="1:5" x14ac:dyDescent="0.25">
      <c r="A47" s="58">
        <v>315</v>
      </c>
      <c r="B47" s="63">
        <v>481</v>
      </c>
      <c r="C47" s="30">
        <f>VLOOKUP(A47,boardingByRouteRawInput!A$2:B$135,2,FALSE)</f>
        <v>1951.7771929999999</v>
      </c>
      <c r="D47" s="80">
        <f t="shared" si="0"/>
        <v>1470.7771929999999</v>
      </c>
      <c r="E47" s="51">
        <f t="shared" si="1"/>
        <v>3.0577488419958416</v>
      </c>
    </row>
    <row r="48" spans="1:5" x14ac:dyDescent="0.25">
      <c r="A48" s="59">
        <v>316</v>
      </c>
      <c r="B48" s="63">
        <v>13</v>
      </c>
      <c r="C48" s="30">
        <f>VLOOKUP(A48,boardingByRouteRawInput!A$2:B$135,2,FALSE)</f>
        <v>132.66071299999999</v>
      </c>
      <c r="D48" s="80">
        <f t="shared" si="0"/>
        <v>119.66071299999999</v>
      </c>
      <c r="E48" s="51">
        <f t="shared" si="1"/>
        <v>9.2046702307692296</v>
      </c>
    </row>
    <row r="49" spans="1:5" x14ac:dyDescent="0.25">
      <c r="A49" s="58">
        <v>318</v>
      </c>
      <c r="B49" s="63">
        <v>252</v>
      </c>
      <c r="C49" s="30">
        <f>VLOOKUP(A49,boardingByRouteRawInput!A$2:B$135,2,FALSE)</f>
        <v>162.332716</v>
      </c>
      <c r="D49" s="80">
        <f t="shared" si="0"/>
        <v>-89.667283999999995</v>
      </c>
      <c r="E49" s="51">
        <f t="shared" si="1"/>
        <v>-0.35582255555555553</v>
      </c>
    </row>
    <row r="50" spans="1:5" x14ac:dyDescent="0.25">
      <c r="A50" s="59">
        <v>323</v>
      </c>
      <c r="B50" s="63">
        <v>106</v>
      </c>
      <c r="C50" s="30">
        <f>VLOOKUP(A50,boardingByRouteRawInput!A$2:B$135,2,FALSE)</f>
        <v>341.730299</v>
      </c>
      <c r="D50" s="80">
        <f t="shared" si="0"/>
        <v>235.730299</v>
      </c>
      <c r="E50" s="51">
        <f t="shared" si="1"/>
        <v>2.2238707452830191</v>
      </c>
    </row>
    <row r="51" spans="1:5" x14ac:dyDescent="0.25">
      <c r="A51" s="58">
        <v>325</v>
      </c>
      <c r="B51" s="63">
        <v>594</v>
      </c>
      <c r="C51" s="30">
        <f>VLOOKUP(A51,boardingByRouteRawInput!A$2:B$135,2,FALSE)</f>
        <v>2300.4958080000001</v>
      </c>
      <c r="D51" s="80">
        <f t="shared" si="0"/>
        <v>1706.4958080000001</v>
      </c>
      <c r="E51" s="51">
        <f t="shared" si="1"/>
        <v>2.8728885656565657</v>
      </c>
    </row>
    <row r="52" spans="1:5" x14ac:dyDescent="0.25">
      <c r="A52" s="58">
        <v>332</v>
      </c>
      <c r="B52" s="63">
        <v>673</v>
      </c>
      <c r="C52" s="30">
        <f>VLOOKUP(A52,boardingByRouteRawInput!A$2:B$135,2,FALSE)</f>
        <v>2048.825163</v>
      </c>
      <c r="D52" s="80">
        <f t="shared" si="0"/>
        <v>1375.825163</v>
      </c>
      <c r="E52" s="51">
        <f t="shared" si="1"/>
        <v>2.0443167355126302</v>
      </c>
    </row>
    <row r="53" spans="1:5" x14ac:dyDescent="0.25">
      <c r="A53" s="58">
        <v>333</v>
      </c>
      <c r="B53" s="63">
        <v>403</v>
      </c>
      <c r="C53" s="30">
        <f>VLOOKUP(A53,boardingByRouteRawInput!A$2:B$135,2,FALSE)</f>
        <v>828.20890999999995</v>
      </c>
      <c r="D53" s="80">
        <f t="shared" si="0"/>
        <v>425.20890999999995</v>
      </c>
      <c r="E53" s="51">
        <f t="shared" si="1"/>
        <v>1.055108957816377</v>
      </c>
    </row>
    <row r="54" spans="1:5" x14ac:dyDescent="0.25">
      <c r="A54" s="58">
        <v>334</v>
      </c>
      <c r="B54" s="63">
        <v>631</v>
      </c>
      <c r="C54" s="30">
        <f>VLOOKUP(A54,boardingByRouteRawInput!A$2:B$135,2,FALSE)</f>
        <v>598.32142799999997</v>
      </c>
      <c r="D54" s="80">
        <f t="shared" si="0"/>
        <v>-32.678572000000031</v>
      </c>
      <c r="E54" s="51">
        <f t="shared" si="1"/>
        <v>-5.1788545166402584E-2</v>
      </c>
    </row>
    <row r="55" spans="1:5" x14ac:dyDescent="0.25">
      <c r="A55" s="59">
        <v>340</v>
      </c>
      <c r="B55" s="63">
        <v>257</v>
      </c>
      <c r="C55" s="30">
        <f>VLOOKUP(A55,boardingByRouteRawInput!A$2:B$135,2,FALSE)</f>
        <v>72</v>
      </c>
      <c r="D55" s="80">
        <f t="shared" si="0"/>
        <v>-185</v>
      </c>
      <c r="E55" s="51">
        <f t="shared" si="1"/>
        <v>-0.71984435797665369</v>
      </c>
    </row>
    <row r="56" spans="1:5" x14ac:dyDescent="0.25">
      <c r="A56" s="58">
        <v>347</v>
      </c>
      <c r="B56" s="63">
        <v>299</v>
      </c>
      <c r="C56" s="30">
        <f>VLOOKUP(A56,boardingByRouteRawInput!A$2:B$135,2,FALSE)</f>
        <v>1284.327765</v>
      </c>
      <c r="D56" s="80">
        <f t="shared" si="0"/>
        <v>985.327765</v>
      </c>
      <c r="E56" s="51">
        <f t="shared" si="1"/>
        <v>3.295410585284281</v>
      </c>
    </row>
    <row r="57" spans="1:5" x14ac:dyDescent="0.25">
      <c r="A57" s="58">
        <v>350</v>
      </c>
      <c r="B57" s="62">
        <v>2447</v>
      </c>
      <c r="C57" s="30">
        <f>VLOOKUP(A57,boardingByRouteRawInput!A$2:B$135,2,FALSE)</f>
        <v>2467</v>
      </c>
      <c r="D57" s="80">
        <f t="shared" si="0"/>
        <v>20</v>
      </c>
      <c r="E57" s="51">
        <f t="shared" si="1"/>
        <v>8.1732733959950961E-3</v>
      </c>
    </row>
    <row r="58" spans="1:5" x14ac:dyDescent="0.25">
      <c r="A58" s="58">
        <v>351</v>
      </c>
      <c r="B58" s="62">
        <v>1024</v>
      </c>
      <c r="C58" s="30">
        <f>VLOOKUP(A58,boardingByRouteRawInput!A$2:B$135,2,FALSE)</f>
        <v>1358.1890350000001</v>
      </c>
      <c r="D58" s="80">
        <f t="shared" si="0"/>
        <v>334.1890350000001</v>
      </c>
      <c r="E58" s="51">
        <f t="shared" si="1"/>
        <v>0.3263564794921876</v>
      </c>
    </row>
    <row r="59" spans="1:5" x14ac:dyDescent="0.25">
      <c r="A59" s="58">
        <v>352</v>
      </c>
      <c r="B59" s="62">
        <v>1021</v>
      </c>
      <c r="C59" s="30">
        <f>VLOOKUP(A59,boardingByRouteRawInput!A$2:B$135,2,FALSE)</f>
        <v>1249.4465009999999</v>
      </c>
      <c r="D59" s="80">
        <f t="shared" si="0"/>
        <v>228.4465009999999</v>
      </c>
      <c r="E59" s="51">
        <f t="shared" si="1"/>
        <v>0.2237477972575905</v>
      </c>
    </row>
    <row r="60" spans="1:5" x14ac:dyDescent="0.25">
      <c r="A60" s="58">
        <v>354</v>
      </c>
      <c r="B60" s="63">
        <v>809</v>
      </c>
      <c r="C60" s="30">
        <f>VLOOKUP(A60,boardingByRouteRawInput!A$2:B$135,2,FALSE)</f>
        <v>1871.9860309999999</v>
      </c>
      <c r="D60" s="80">
        <f t="shared" si="0"/>
        <v>1062.9860309999999</v>
      </c>
      <c r="E60" s="51">
        <f t="shared" si="1"/>
        <v>1.3139505945611865</v>
      </c>
    </row>
    <row r="61" spans="1:5" x14ac:dyDescent="0.25">
      <c r="A61" s="58">
        <v>356</v>
      </c>
      <c r="B61" s="63">
        <v>601</v>
      </c>
      <c r="C61" s="30">
        <f>VLOOKUP(A61,boardingByRouteRawInput!A$2:B$135,2,FALSE)</f>
        <v>703.5</v>
      </c>
      <c r="D61" s="80">
        <f t="shared" si="0"/>
        <v>102.5</v>
      </c>
      <c r="E61" s="51">
        <f t="shared" si="1"/>
        <v>0.17054908485856904</v>
      </c>
    </row>
    <row r="62" spans="1:5" x14ac:dyDescent="0.25">
      <c r="A62" s="58">
        <v>358</v>
      </c>
      <c r="B62" s="63">
        <v>145</v>
      </c>
      <c r="C62" s="30">
        <f>VLOOKUP(A62,boardingByRouteRawInput!A$2:B$135,2,FALSE)</f>
        <v>411.67417399999999</v>
      </c>
      <c r="D62" s="80">
        <f t="shared" si="0"/>
        <v>266.67417399999999</v>
      </c>
      <c r="E62" s="51">
        <f t="shared" si="1"/>
        <v>1.8391322344827585</v>
      </c>
    </row>
    <row r="63" spans="1:5" x14ac:dyDescent="0.25">
      <c r="A63" s="58">
        <v>359</v>
      </c>
      <c r="B63" s="63">
        <v>170</v>
      </c>
      <c r="C63" s="30">
        <f>VLOOKUP(A63,boardingByRouteRawInput!A$2:B$135,2,FALSE)</f>
        <v>360.67417399999999</v>
      </c>
      <c r="D63" s="80">
        <f t="shared" si="0"/>
        <v>190.67417399999999</v>
      </c>
      <c r="E63" s="51">
        <f t="shared" si="1"/>
        <v>1.121612788235294</v>
      </c>
    </row>
    <row r="64" spans="1:5" x14ac:dyDescent="0.25">
      <c r="A64" s="58">
        <v>388</v>
      </c>
      <c r="B64" s="63">
        <v>575</v>
      </c>
      <c r="C64" s="30">
        <f>VLOOKUP(A64,boardingByRouteRawInput!A$2:B$135,2,FALSE)</f>
        <v>362.43692600000003</v>
      </c>
      <c r="D64" s="80">
        <f t="shared" si="0"/>
        <v>-212.56307399999997</v>
      </c>
      <c r="E64" s="51">
        <f t="shared" si="1"/>
        <v>-0.36967491130434776</v>
      </c>
    </row>
    <row r="65" spans="1:5" x14ac:dyDescent="0.25">
      <c r="A65" s="58">
        <v>395</v>
      </c>
      <c r="B65" s="63">
        <v>195</v>
      </c>
      <c r="C65" s="30">
        <f>VLOOKUP(A65,boardingByRouteRawInput!A$2:B$135,2,FALSE)</f>
        <v>439</v>
      </c>
      <c r="D65" s="80">
        <f t="shared" si="0"/>
        <v>244</v>
      </c>
      <c r="E65" s="51">
        <f t="shared" si="1"/>
        <v>1.2512820512820513</v>
      </c>
    </row>
    <row r="66" spans="1:5" x14ac:dyDescent="0.25">
      <c r="A66" s="58">
        <v>444</v>
      </c>
      <c r="B66" s="63">
        <v>31</v>
      </c>
      <c r="C66" s="30">
        <f>VLOOKUP(A66,boardingByRouteRawInput!A$2:B$135,2,FALSE)</f>
        <v>129.05882299999999</v>
      </c>
      <c r="D66" s="80">
        <f t="shared" si="0"/>
        <v>98.05882299999999</v>
      </c>
      <c r="E66" s="51">
        <f t="shared" si="1"/>
        <v>3.163187838709677</v>
      </c>
    </row>
    <row r="67" spans="1:5" x14ac:dyDescent="0.25">
      <c r="A67" s="58">
        <v>445</v>
      </c>
      <c r="B67" s="63">
        <v>95</v>
      </c>
      <c r="C67" s="30">
        <f>VLOOKUP(A67,boardingByRouteRawInput!A$2:B$135,2,FALSE)</f>
        <v>370.22956299999998</v>
      </c>
      <c r="D67" s="80">
        <f t="shared" ref="D67:D130" si="2">C67-$B67</f>
        <v>275.22956299999998</v>
      </c>
      <c r="E67" s="51">
        <f t="shared" ref="E67:E130" si="3">D67/$B67</f>
        <v>2.8971532947368419</v>
      </c>
    </row>
    <row r="68" spans="1:5" x14ac:dyDescent="0.25">
      <c r="A68" s="58">
        <v>446</v>
      </c>
      <c r="B68" s="63">
        <v>2</v>
      </c>
      <c r="C68" s="30">
        <f>VLOOKUP(A68,boardingByRouteRawInput!A$2:B$135,2,FALSE)</f>
        <v>47.367646999999998</v>
      </c>
      <c r="D68" s="80">
        <f t="shared" si="2"/>
        <v>45.367646999999998</v>
      </c>
      <c r="E68" s="51">
        <f t="shared" si="3"/>
        <v>22.683823499999999</v>
      </c>
    </row>
    <row r="69" spans="1:5" x14ac:dyDescent="0.25">
      <c r="A69" s="58">
        <v>701</v>
      </c>
      <c r="B69" s="62">
        <v>2579</v>
      </c>
      <c r="C69" s="30">
        <f>VLOOKUP(A69,boardingByRouteRawInput!A$2:B$135,2,FALSE)</f>
        <v>2923.0087800000001</v>
      </c>
      <c r="D69" s="80">
        <f t="shared" si="2"/>
        <v>344.00878000000012</v>
      </c>
      <c r="E69" s="51">
        <f t="shared" si="3"/>
        <v>0.13338843737882905</v>
      </c>
    </row>
    <row r="70" spans="1:5" x14ac:dyDescent="0.25">
      <c r="A70" s="58">
        <v>704</v>
      </c>
      <c r="B70" s="62">
        <v>1735</v>
      </c>
      <c r="C70" s="30">
        <f>VLOOKUP(A70,boardingByRouteRawInput!A$2:B$135,2,FALSE)</f>
        <v>2386.1767</v>
      </c>
      <c r="D70" s="80">
        <f t="shared" si="2"/>
        <v>651.17669999999998</v>
      </c>
      <c r="E70" s="51">
        <f t="shared" si="3"/>
        <v>0.37531798270893368</v>
      </c>
    </row>
    <row r="71" spans="1:5" x14ac:dyDescent="0.25">
      <c r="A71" s="58">
        <v>705</v>
      </c>
      <c r="B71" s="62">
        <v>1225</v>
      </c>
      <c r="C71" s="30">
        <f>VLOOKUP(A71,boardingByRouteRawInput!A$2:B$135,2,FALSE)</f>
        <v>1304.011847</v>
      </c>
      <c r="D71" s="80">
        <f t="shared" si="2"/>
        <v>79.011846999999989</v>
      </c>
      <c r="E71" s="51">
        <f t="shared" si="3"/>
        <v>6.4499466938775507E-2</v>
      </c>
    </row>
    <row r="72" spans="1:5" x14ac:dyDescent="0.25">
      <c r="A72" s="58">
        <v>707</v>
      </c>
      <c r="B72" s="63">
        <v>290</v>
      </c>
      <c r="C72" s="30">
        <f>VLOOKUP(A72,boardingByRouteRawInput!A$2:B$135,2,FALSE)</f>
        <v>655.60039500000005</v>
      </c>
      <c r="D72" s="80">
        <f t="shared" si="2"/>
        <v>365.60039500000005</v>
      </c>
      <c r="E72" s="51">
        <f t="shared" si="3"/>
        <v>1.2606910172413794</v>
      </c>
    </row>
    <row r="73" spans="1:5" x14ac:dyDescent="0.25">
      <c r="A73" s="58">
        <v>709</v>
      </c>
      <c r="B73" s="62">
        <v>4441</v>
      </c>
      <c r="C73" s="30">
        <f>VLOOKUP(A73,boardingByRouteRawInput!A$2:B$135,2,FALSE)</f>
        <v>6148.1963219999998</v>
      </c>
      <c r="D73" s="80">
        <f t="shared" si="2"/>
        <v>1707.1963219999998</v>
      </c>
      <c r="E73" s="51">
        <f t="shared" si="3"/>
        <v>0.38441709569916682</v>
      </c>
    </row>
    <row r="74" spans="1:5" x14ac:dyDescent="0.25">
      <c r="A74" s="58">
        <v>712</v>
      </c>
      <c r="B74" s="62">
        <v>3799</v>
      </c>
      <c r="C74" s="30">
        <f>VLOOKUP(A74,boardingByRouteRawInput!A$2:B$135,2,FALSE)</f>
        <v>4418.5059410000003</v>
      </c>
      <c r="D74" s="80">
        <f t="shared" si="2"/>
        <v>619.50594100000035</v>
      </c>
      <c r="E74" s="51">
        <f t="shared" si="3"/>
        <v>0.16307079257699403</v>
      </c>
    </row>
    <row r="75" spans="1:5" x14ac:dyDescent="0.25">
      <c r="A75" s="58">
        <v>815</v>
      </c>
      <c r="B75" s="62">
        <v>1064</v>
      </c>
      <c r="C75" s="30">
        <f>VLOOKUP(A75,boardingByRouteRawInput!A$2:B$135,2,FALSE)</f>
        <v>1377.7157850000001</v>
      </c>
      <c r="D75" s="80">
        <f t="shared" si="2"/>
        <v>313.7157850000001</v>
      </c>
      <c r="E75" s="51">
        <f t="shared" si="3"/>
        <v>0.29484566259398504</v>
      </c>
    </row>
    <row r="76" spans="1:5" x14ac:dyDescent="0.25">
      <c r="A76" s="58">
        <v>816</v>
      </c>
      <c r="B76" s="62">
        <v>1645</v>
      </c>
      <c r="C76" s="30">
        <f>VLOOKUP(A76,boardingByRouteRawInput!A$2:B$135,2,FALSE)</f>
        <v>2389.7157849999999</v>
      </c>
      <c r="D76" s="80">
        <f t="shared" si="2"/>
        <v>744.71578499999987</v>
      </c>
      <c r="E76" s="51">
        <f t="shared" si="3"/>
        <v>0.45271476291793306</v>
      </c>
    </row>
    <row r="77" spans="1:5" x14ac:dyDescent="0.25">
      <c r="A77" s="58">
        <v>832</v>
      </c>
      <c r="B77" s="63">
        <v>208</v>
      </c>
      <c r="C77" s="30">
        <f>VLOOKUP(A77,boardingByRouteRawInput!A$2:B$135,2,FALSE)</f>
        <v>923.5</v>
      </c>
      <c r="D77" s="80">
        <f t="shared" si="2"/>
        <v>715.5</v>
      </c>
      <c r="E77" s="51">
        <f t="shared" si="3"/>
        <v>3.4399038461538463</v>
      </c>
    </row>
    <row r="78" spans="1:5" x14ac:dyDescent="0.25">
      <c r="A78" s="58">
        <v>833</v>
      </c>
      <c r="B78" s="63">
        <v>578</v>
      </c>
      <c r="C78" s="30">
        <f>VLOOKUP(A78,boardingByRouteRawInput!A$2:B$135,2,FALSE)</f>
        <v>652.73379899999998</v>
      </c>
      <c r="D78" s="80">
        <f t="shared" si="2"/>
        <v>74.733798999999976</v>
      </c>
      <c r="E78" s="51">
        <f t="shared" si="3"/>
        <v>0.1292972301038062</v>
      </c>
    </row>
    <row r="79" spans="1:5" x14ac:dyDescent="0.25">
      <c r="A79" s="58">
        <v>834</v>
      </c>
      <c r="B79" s="63">
        <v>88</v>
      </c>
      <c r="C79" s="30">
        <f>VLOOKUP(A79,boardingByRouteRawInput!A$2:B$135,2,FALSE)</f>
        <v>214</v>
      </c>
      <c r="D79" s="80">
        <f t="shared" si="2"/>
        <v>126</v>
      </c>
      <c r="E79" s="51">
        <f t="shared" si="3"/>
        <v>1.4318181818181819</v>
      </c>
    </row>
    <row r="80" spans="1:5" x14ac:dyDescent="0.25">
      <c r="A80" s="58">
        <v>844</v>
      </c>
      <c r="B80" s="63">
        <v>174</v>
      </c>
      <c r="C80" s="30">
        <f>VLOOKUP(A80,boardingByRouteRawInput!A$2:B$135,2,FALSE)</f>
        <v>215.24714399999999</v>
      </c>
      <c r="D80" s="80">
        <f t="shared" si="2"/>
        <v>41.247143999999992</v>
      </c>
      <c r="E80" s="51">
        <f t="shared" si="3"/>
        <v>0.23705255172413789</v>
      </c>
    </row>
    <row r="81" spans="1:5" x14ac:dyDescent="0.25">
      <c r="A81" s="58">
        <v>845</v>
      </c>
      <c r="B81" s="63">
        <v>675</v>
      </c>
      <c r="C81" s="30">
        <f>VLOOKUP(A81,boardingByRouteRawInput!A$2:B$135,2,FALSE)</f>
        <v>792.75285399999996</v>
      </c>
      <c r="D81" s="80">
        <f t="shared" si="2"/>
        <v>117.75285399999996</v>
      </c>
      <c r="E81" s="51">
        <f t="shared" si="3"/>
        <v>0.17444867259259253</v>
      </c>
    </row>
    <row r="82" spans="1:5" x14ac:dyDescent="0.25">
      <c r="A82" s="58">
        <v>848</v>
      </c>
      <c r="B82" s="62">
        <v>1392</v>
      </c>
      <c r="C82" s="30">
        <f>VLOOKUP(A82,boardingByRouteRawInput!A$2:B$135,2,FALSE)</f>
        <v>1866.857573</v>
      </c>
      <c r="D82" s="80">
        <f t="shared" si="2"/>
        <v>474.857573</v>
      </c>
      <c r="E82" s="51">
        <f t="shared" si="3"/>
        <v>0.34113331393678159</v>
      </c>
    </row>
    <row r="83" spans="1:5" x14ac:dyDescent="0.25">
      <c r="A83" s="58">
        <v>851</v>
      </c>
      <c r="B83" s="63">
        <v>477</v>
      </c>
      <c r="C83" s="30">
        <f>VLOOKUP(A83,boardingByRouteRawInput!A$2:B$135,2,FALSE)</f>
        <v>417.87937899999997</v>
      </c>
      <c r="D83" s="80">
        <f t="shared" si="2"/>
        <v>-59.120621000000028</v>
      </c>
      <c r="E83" s="51">
        <f t="shared" si="3"/>
        <v>-0.12394260167714891</v>
      </c>
    </row>
    <row r="84" spans="1:5" x14ac:dyDescent="0.25">
      <c r="A84" s="58">
        <v>854</v>
      </c>
      <c r="B84" s="62">
        <v>1027</v>
      </c>
      <c r="C84" s="30">
        <f>VLOOKUP(A84,boardingByRouteRawInput!A$2:B$135,2,FALSE)</f>
        <v>1176.2321469999999</v>
      </c>
      <c r="D84" s="80">
        <f t="shared" si="2"/>
        <v>149.23214699999994</v>
      </c>
      <c r="E84" s="51">
        <f t="shared" si="3"/>
        <v>0.14530880915287239</v>
      </c>
    </row>
    <row r="85" spans="1:5" x14ac:dyDescent="0.25">
      <c r="A85" s="58">
        <v>855</v>
      </c>
      <c r="B85" s="62">
        <v>1255</v>
      </c>
      <c r="C85" s="30">
        <f>VLOOKUP(A85,boardingByRouteRawInput!A$2:B$135,2,FALSE)</f>
        <v>842.5</v>
      </c>
      <c r="D85" s="80">
        <f t="shared" si="2"/>
        <v>-412.5</v>
      </c>
      <c r="E85" s="51">
        <f t="shared" si="3"/>
        <v>-0.32868525896414341</v>
      </c>
    </row>
    <row r="86" spans="1:5" x14ac:dyDescent="0.25">
      <c r="A86" s="58">
        <v>856</v>
      </c>
      <c r="B86" s="62">
        <v>2964</v>
      </c>
      <c r="C86" s="30">
        <f>VLOOKUP(A86,boardingByRouteRawInput!A$2:B$135,2,FALSE)</f>
        <v>3009.791866</v>
      </c>
      <c r="D86" s="80">
        <f t="shared" si="2"/>
        <v>45.791866000000027</v>
      </c>
      <c r="E86" s="51">
        <f t="shared" si="3"/>
        <v>1.5449347503373829E-2</v>
      </c>
    </row>
    <row r="87" spans="1:5" x14ac:dyDescent="0.25">
      <c r="A87" s="58">
        <v>864</v>
      </c>
      <c r="B87" s="62">
        <v>1487</v>
      </c>
      <c r="C87" s="30">
        <f>VLOOKUP(A87,boardingByRouteRawInput!A$2:B$135,2,FALSE)</f>
        <v>3107.0308180000002</v>
      </c>
      <c r="D87" s="80">
        <f t="shared" si="2"/>
        <v>1620.0308180000002</v>
      </c>
      <c r="E87" s="51">
        <f t="shared" si="3"/>
        <v>1.089462554135844</v>
      </c>
    </row>
    <row r="88" spans="1:5" x14ac:dyDescent="0.25">
      <c r="A88" s="58">
        <v>871</v>
      </c>
      <c r="B88" s="63">
        <v>221</v>
      </c>
      <c r="C88" s="30">
        <f>VLOOKUP(A88,boardingByRouteRawInput!A$2:B$135,2,FALSE)</f>
        <v>361.436759</v>
      </c>
      <c r="D88" s="80">
        <f t="shared" si="2"/>
        <v>140.436759</v>
      </c>
      <c r="E88" s="51">
        <f t="shared" si="3"/>
        <v>0.63546044796380086</v>
      </c>
    </row>
    <row r="89" spans="1:5" x14ac:dyDescent="0.25">
      <c r="A89" s="58">
        <v>872</v>
      </c>
      <c r="B89" s="63">
        <v>234</v>
      </c>
      <c r="C89" s="30">
        <f>VLOOKUP(A89,boardingByRouteRawInput!A$2:B$135,2,FALSE)</f>
        <v>303.23777799999999</v>
      </c>
      <c r="D89" s="80">
        <f t="shared" si="2"/>
        <v>69.237777999999992</v>
      </c>
      <c r="E89" s="51">
        <f t="shared" si="3"/>
        <v>0.29588794017094011</v>
      </c>
    </row>
    <row r="90" spans="1:5" x14ac:dyDescent="0.25">
      <c r="A90" s="58">
        <v>874</v>
      </c>
      <c r="B90" s="63">
        <v>858</v>
      </c>
      <c r="C90" s="30">
        <f>VLOOKUP(A90,boardingByRouteRawInput!A$2:B$135,2,FALSE)</f>
        <v>919.582133</v>
      </c>
      <c r="D90" s="80">
        <f t="shared" si="2"/>
        <v>61.582132999999999</v>
      </c>
      <c r="E90" s="51">
        <f t="shared" si="3"/>
        <v>7.1774047785547787E-2</v>
      </c>
    </row>
    <row r="91" spans="1:5" x14ac:dyDescent="0.25">
      <c r="A91" s="58">
        <v>875</v>
      </c>
      <c r="B91" s="63">
        <v>995</v>
      </c>
      <c r="C91" s="30">
        <f>VLOOKUP(A91,boardingByRouteRawInput!A$2:B$135,2,FALSE)</f>
        <v>793.14774999999997</v>
      </c>
      <c r="D91" s="80">
        <f t="shared" si="2"/>
        <v>-201.85225000000003</v>
      </c>
      <c r="E91" s="51">
        <f t="shared" si="3"/>
        <v>-0.20286658291457288</v>
      </c>
    </row>
    <row r="92" spans="1:5" x14ac:dyDescent="0.25">
      <c r="A92" s="58">
        <v>901</v>
      </c>
      <c r="B92" s="62">
        <v>3868</v>
      </c>
      <c r="C92" s="30">
        <f>VLOOKUP(A92,boardingByRouteRawInput!A$2:B$135,2,FALSE)</f>
        <v>3876.453829</v>
      </c>
      <c r="D92" s="80">
        <f t="shared" si="2"/>
        <v>8.4538290000000416</v>
      </c>
      <c r="E92" s="51">
        <f t="shared" si="3"/>
        <v>2.1855814374353777E-3</v>
      </c>
    </row>
    <row r="93" spans="1:5" x14ac:dyDescent="0.25">
      <c r="A93" s="58">
        <v>904</v>
      </c>
      <c r="B93" s="63">
        <v>71</v>
      </c>
      <c r="C93" s="30">
        <f>VLOOKUP(A93,boardingByRouteRawInput!A$2:B$135,2,FALSE)</f>
        <v>56.154756999999996</v>
      </c>
      <c r="D93" s="80">
        <f t="shared" si="2"/>
        <v>-14.845243000000004</v>
      </c>
      <c r="E93" s="51">
        <f t="shared" si="3"/>
        <v>-0.20908792957746483</v>
      </c>
    </row>
    <row r="94" spans="1:5" x14ac:dyDescent="0.25">
      <c r="A94" s="58">
        <v>905</v>
      </c>
      <c r="B94" s="62">
        <v>2116</v>
      </c>
      <c r="C94" s="30">
        <f>VLOOKUP(A94,boardingByRouteRawInput!A$2:B$135,2,FALSE)</f>
        <v>6130.4745759999996</v>
      </c>
      <c r="D94" s="80">
        <f t="shared" si="2"/>
        <v>4014.4745759999996</v>
      </c>
      <c r="E94" s="51">
        <f t="shared" si="3"/>
        <v>1.8971997051039695</v>
      </c>
    </row>
    <row r="95" spans="1:5" x14ac:dyDescent="0.25">
      <c r="A95" s="59">
        <v>906</v>
      </c>
      <c r="B95" s="62">
        <v>4027</v>
      </c>
      <c r="C95" s="30">
        <f>VLOOKUP(A95,boardingByRouteRawInput!A$2:B$135,2,FALSE)</f>
        <v>3210</v>
      </c>
      <c r="D95" s="80">
        <f t="shared" si="2"/>
        <v>-817</v>
      </c>
      <c r="E95" s="51">
        <f t="shared" si="3"/>
        <v>-0.20288055624534393</v>
      </c>
    </row>
    <row r="96" spans="1:5" x14ac:dyDescent="0.25">
      <c r="A96" s="58">
        <v>916</v>
      </c>
      <c r="B96" s="63">
        <v>475</v>
      </c>
      <c r="C96" s="30">
        <f>VLOOKUP(A96,boardingByRouteRawInput!A$2:B$135,2,FALSE)</f>
        <v>344.10799800000001</v>
      </c>
      <c r="D96" s="80">
        <f t="shared" si="2"/>
        <v>-130.89200199999999</v>
      </c>
      <c r="E96" s="51">
        <f t="shared" si="3"/>
        <v>-0.2755621094736842</v>
      </c>
    </row>
    <row r="97" spans="1:5" x14ac:dyDescent="0.25">
      <c r="A97" s="58">
        <v>917</v>
      </c>
      <c r="B97" s="63">
        <v>505</v>
      </c>
      <c r="C97" s="30">
        <f>VLOOKUP(A97,boardingByRouteRawInput!A$2:B$135,2,FALSE)</f>
        <v>264.41040800000002</v>
      </c>
      <c r="D97" s="80">
        <f t="shared" si="2"/>
        <v>-240.58959199999998</v>
      </c>
      <c r="E97" s="51">
        <f t="shared" si="3"/>
        <v>-0.47641503366336629</v>
      </c>
    </row>
    <row r="98" spans="1:5" x14ac:dyDescent="0.25">
      <c r="A98" s="58">
        <v>921</v>
      </c>
      <c r="B98" s="62">
        <v>1665</v>
      </c>
      <c r="C98" s="30">
        <f>VLOOKUP(A98,boardingByRouteRawInput!A$2:B$135,2,FALSE)</f>
        <v>2175.9974699999998</v>
      </c>
      <c r="D98" s="80">
        <f t="shared" si="2"/>
        <v>510.99746999999979</v>
      </c>
      <c r="E98" s="51">
        <f t="shared" si="3"/>
        <v>0.30690538738738726</v>
      </c>
    </row>
    <row r="99" spans="1:5" x14ac:dyDescent="0.25">
      <c r="A99" s="58">
        <v>923</v>
      </c>
      <c r="B99" s="62">
        <v>1123</v>
      </c>
      <c r="C99" s="30">
        <f>VLOOKUP(A99,boardingByRouteRawInput!A$2:B$135,2,FALSE)</f>
        <v>1196.099786</v>
      </c>
      <c r="D99" s="80">
        <f t="shared" si="2"/>
        <v>73.099785999999995</v>
      </c>
      <c r="E99" s="51">
        <f t="shared" si="3"/>
        <v>6.5093308993766696E-2</v>
      </c>
    </row>
    <row r="100" spans="1:5" x14ac:dyDescent="0.25">
      <c r="A100" s="58">
        <v>928</v>
      </c>
      <c r="B100" s="62">
        <v>1339</v>
      </c>
      <c r="C100" s="30">
        <f>VLOOKUP(A100,boardingByRouteRawInput!A$2:B$135,2,FALSE)</f>
        <v>1615.080078</v>
      </c>
      <c r="D100" s="80">
        <f t="shared" si="2"/>
        <v>276.08007799999996</v>
      </c>
      <c r="E100" s="51">
        <f t="shared" si="3"/>
        <v>0.20618377744585509</v>
      </c>
    </row>
    <row r="101" spans="1:5" x14ac:dyDescent="0.25">
      <c r="A101" s="58">
        <v>929</v>
      </c>
      <c r="B101" s="62">
        <v>8444</v>
      </c>
      <c r="C101" s="30">
        <f>VLOOKUP(A101,boardingByRouteRawInput!A$2:B$135,2,FALSE)</f>
        <v>6434.5115939999996</v>
      </c>
      <c r="D101" s="80">
        <f t="shared" si="2"/>
        <v>-2009.4884060000004</v>
      </c>
      <c r="E101" s="51">
        <f t="shared" si="3"/>
        <v>-0.23797825746091905</v>
      </c>
    </row>
    <row r="102" spans="1:5" x14ac:dyDescent="0.25">
      <c r="A102" s="58">
        <v>932</v>
      </c>
      <c r="B102" s="62">
        <v>4837</v>
      </c>
      <c r="C102" s="30">
        <f>VLOOKUP(A102,boardingByRouteRawInput!A$2:B$135,2,FALSE)</f>
        <v>3192.7297250000001</v>
      </c>
      <c r="D102" s="80">
        <f t="shared" si="2"/>
        <v>-1644.2702749999999</v>
      </c>
      <c r="E102" s="51">
        <f t="shared" si="3"/>
        <v>-0.33993596754186478</v>
      </c>
    </row>
    <row r="103" spans="1:5" x14ac:dyDescent="0.25">
      <c r="A103" s="58">
        <v>933</v>
      </c>
      <c r="B103" s="62">
        <v>3711</v>
      </c>
      <c r="C103" s="30">
        <f>VLOOKUP(A103,boardingByRouteRawInput!A$2:B$135,2,FALSE)</f>
        <v>4344.140625</v>
      </c>
      <c r="D103" s="80">
        <f t="shared" si="2"/>
        <v>633.140625</v>
      </c>
      <c r="E103" s="51">
        <f t="shared" si="3"/>
        <v>0.17061186337914308</v>
      </c>
    </row>
    <row r="104" spans="1:5" x14ac:dyDescent="0.25">
      <c r="A104" s="58">
        <v>934</v>
      </c>
      <c r="B104" s="62">
        <v>3885</v>
      </c>
      <c r="C104" s="30">
        <f>VLOOKUP(A104,boardingByRouteRawInput!A$2:B$135,2,FALSE)</f>
        <v>4348.1591060000001</v>
      </c>
      <c r="D104" s="80">
        <f t="shared" si="2"/>
        <v>463.15910600000007</v>
      </c>
      <c r="E104" s="51">
        <f t="shared" si="3"/>
        <v>0.11921727310167311</v>
      </c>
    </row>
    <row r="105" spans="1:5" x14ac:dyDescent="0.25">
      <c r="A105" s="58">
        <v>936</v>
      </c>
      <c r="B105" s="62">
        <v>2059</v>
      </c>
      <c r="C105" s="30">
        <f>VLOOKUP(A105,boardingByRouteRawInput!A$2:B$135,2,FALSE)</f>
        <v>1644.1712460000001</v>
      </c>
      <c r="D105" s="80">
        <f t="shared" si="2"/>
        <v>-414.82875399999989</v>
      </c>
      <c r="E105" s="51">
        <f t="shared" si="3"/>
        <v>-0.20147098300145697</v>
      </c>
    </row>
    <row r="106" spans="1:5" x14ac:dyDescent="0.25">
      <c r="A106" s="58">
        <v>955</v>
      </c>
      <c r="B106" s="62">
        <v>6519</v>
      </c>
      <c r="C106" s="30">
        <f>VLOOKUP(A106,boardingByRouteRawInput!A$2:B$135,2,FALSE)</f>
        <v>4850.4644699999999</v>
      </c>
      <c r="D106" s="80">
        <f t="shared" si="2"/>
        <v>-1668.5355300000001</v>
      </c>
      <c r="E106" s="51">
        <f t="shared" si="3"/>
        <v>-0.25594961343764383</v>
      </c>
    </row>
    <row r="107" spans="1:5" x14ac:dyDescent="0.25">
      <c r="A107" s="58">
        <v>960</v>
      </c>
      <c r="B107" s="63">
        <v>383</v>
      </c>
      <c r="C107" s="30">
        <f>VLOOKUP(A107,boardingByRouteRawInput!A$2:B$135,2,FALSE)</f>
        <v>1876.012821</v>
      </c>
      <c r="D107" s="80">
        <f t="shared" si="2"/>
        <v>1493.012821</v>
      </c>
      <c r="E107" s="51">
        <f t="shared" si="3"/>
        <v>3.8982057989556136</v>
      </c>
    </row>
    <row r="108" spans="1:5" x14ac:dyDescent="0.25">
      <c r="A108" s="58">
        <v>961</v>
      </c>
      <c r="B108" s="62">
        <v>2476</v>
      </c>
      <c r="C108" s="30">
        <f>VLOOKUP(A108,boardingByRouteRawInput!A$2:B$135,2,FALSE)</f>
        <v>2916.6666700000001</v>
      </c>
      <c r="D108" s="80">
        <f t="shared" si="2"/>
        <v>440.66667000000007</v>
      </c>
      <c r="E108" s="51">
        <f t="shared" si="3"/>
        <v>0.17797523021001618</v>
      </c>
    </row>
    <row r="109" spans="1:5" x14ac:dyDescent="0.25">
      <c r="A109" s="58">
        <v>962</v>
      </c>
      <c r="B109" s="62">
        <v>1968</v>
      </c>
      <c r="C109" s="30">
        <f>VLOOKUP(A109,boardingByRouteRawInput!A$2:B$135,2,FALSE)</f>
        <v>1894.8333339999999</v>
      </c>
      <c r="D109" s="80">
        <f t="shared" si="2"/>
        <v>-73.166666000000077</v>
      </c>
      <c r="E109" s="51">
        <f t="shared" si="3"/>
        <v>-3.7178183943089471E-2</v>
      </c>
    </row>
    <row r="110" spans="1:5" x14ac:dyDescent="0.25">
      <c r="A110" s="58">
        <v>963</v>
      </c>
      <c r="B110" s="63">
        <v>968</v>
      </c>
      <c r="C110" s="30">
        <f>VLOOKUP(A110,boardingByRouteRawInput!A$2:B$135,2,FALSE)</f>
        <v>543.16666899999996</v>
      </c>
      <c r="D110" s="80">
        <f t="shared" si="2"/>
        <v>-424.83333100000004</v>
      </c>
      <c r="E110" s="51">
        <f t="shared" si="3"/>
        <v>-0.4388774080578513</v>
      </c>
    </row>
    <row r="111" spans="1:5" x14ac:dyDescent="0.25">
      <c r="A111" s="58">
        <v>964</v>
      </c>
      <c r="B111" s="63">
        <v>415</v>
      </c>
      <c r="C111" s="30">
        <f>VLOOKUP(A111,boardingByRouteRawInput!A$2:B$135,2,FALSE)</f>
        <v>1766.1313889999999</v>
      </c>
      <c r="D111" s="80">
        <f t="shared" si="2"/>
        <v>1351.1313889999999</v>
      </c>
      <c r="E111" s="51">
        <f t="shared" si="3"/>
        <v>3.2557382867469875</v>
      </c>
    </row>
    <row r="112" spans="1:5" x14ac:dyDescent="0.25">
      <c r="A112" s="58">
        <v>965</v>
      </c>
      <c r="B112" s="63">
        <v>380</v>
      </c>
      <c r="C112" s="30">
        <f>VLOOKUP(A112,boardingByRouteRawInput!A$2:B$135,2,FALSE)</f>
        <v>116.900477</v>
      </c>
      <c r="D112" s="80">
        <f t="shared" si="2"/>
        <v>-263.09952299999998</v>
      </c>
      <c r="E112" s="51">
        <f t="shared" si="3"/>
        <v>-0.69236716578947366</v>
      </c>
    </row>
    <row r="113" spans="1:5" x14ac:dyDescent="0.25">
      <c r="A113" s="58">
        <v>967</v>
      </c>
      <c r="B113" s="63">
        <v>247</v>
      </c>
      <c r="C113" s="30">
        <f>VLOOKUP(A113,boardingByRouteRawInput!A$2:B$135,2,FALSE)</f>
        <v>252.55932200000001</v>
      </c>
      <c r="D113" s="80">
        <f t="shared" si="2"/>
        <v>5.5593220000000088</v>
      </c>
      <c r="E113" s="51">
        <f t="shared" si="3"/>
        <v>2.2507376518218658E-2</v>
      </c>
    </row>
    <row r="114" spans="1:5" x14ac:dyDescent="0.25">
      <c r="A114" s="58">
        <v>968</v>
      </c>
      <c r="B114" s="63">
        <v>298</v>
      </c>
      <c r="C114" s="30">
        <f>VLOOKUP(A114,boardingByRouteRawInput!A$2:B$135,2,FALSE)</f>
        <v>204.55932200000001</v>
      </c>
      <c r="D114" s="80">
        <f t="shared" si="2"/>
        <v>-93.440677999999991</v>
      </c>
      <c r="E114" s="51">
        <f t="shared" si="3"/>
        <v>-0.31355932214765098</v>
      </c>
    </row>
    <row r="115" spans="1:5" x14ac:dyDescent="0.25">
      <c r="A115" s="58">
        <v>972</v>
      </c>
      <c r="B115" s="63">
        <v>163</v>
      </c>
      <c r="C115" s="30">
        <f>VLOOKUP(A115,boardingByRouteRawInput!A$2:B$135,2,FALSE)</f>
        <v>271</v>
      </c>
      <c r="D115" s="80">
        <f t="shared" si="2"/>
        <v>108</v>
      </c>
      <c r="E115" s="51">
        <f t="shared" si="3"/>
        <v>0.66257668711656437</v>
      </c>
    </row>
    <row r="116" spans="1:5" x14ac:dyDescent="0.25">
      <c r="A116" s="58">
        <v>973</v>
      </c>
      <c r="B116" s="63">
        <v>146</v>
      </c>
      <c r="C116" s="30">
        <f>VLOOKUP(A116,boardingByRouteRawInput!A$2:B$135,2,FALSE)</f>
        <v>239</v>
      </c>
      <c r="D116" s="80">
        <f t="shared" si="2"/>
        <v>93</v>
      </c>
      <c r="E116" s="51">
        <f t="shared" si="3"/>
        <v>0.63698630136986301</v>
      </c>
    </row>
    <row r="117" spans="1:5" x14ac:dyDescent="0.25">
      <c r="A117" s="58">
        <v>978</v>
      </c>
      <c r="B117" s="63">
        <v>99</v>
      </c>
      <c r="C117" s="30">
        <f>VLOOKUP(A117,boardingByRouteRawInput!A$2:B$135,2,FALSE)</f>
        <v>88</v>
      </c>
      <c r="D117" s="80">
        <f t="shared" si="2"/>
        <v>-11</v>
      </c>
      <c r="E117" s="51">
        <f t="shared" si="3"/>
        <v>-0.1111111111111111</v>
      </c>
    </row>
    <row r="118" spans="1:5" x14ac:dyDescent="0.25">
      <c r="A118" s="58">
        <v>979</v>
      </c>
      <c r="B118" s="63">
        <v>82</v>
      </c>
      <c r="C118" s="30">
        <f>VLOOKUP(A118,boardingByRouteRawInput!A$2:B$135,2,FALSE)</f>
        <v>241</v>
      </c>
      <c r="D118" s="80">
        <f t="shared" si="2"/>
        <v>159</v>
      </c>
      <c r="E118" s="51">
        <f t="shared" si="3"/>
        <v>1.9390243902439024</v>
      </c>
    </row>
    <row r="119" spans="1:5" ht="15.75" thickBot="1" x14ac:dyDescent="0.3">
      <c r="A119" s="68">
        <v>992</v>
      </c>
      <c r="B119" s="69">
        <v>1380</v>
      </c>
      <c r="C119" s="81">
        <f>VLOOKUP(A119,boardingByRouteRawInput!A$2:B$135,2,FALSE)</f>
        <v>952.41904899999997</v>
      </c>
      <c r="D119" s="82">
        <f t="shared" si="2"/>
        <v>-427.58095100000003</v>
      </c>
      <c r="E119" s="70">
        <f t="shared" si="3"/>
        <v>-0.30984126884057972</v>
      </c>
    </row>
    <row r="120" spans="1:5" x14ac:dyDescent="0.25">
      <c r="A120" s="71" t="s">
        <v>17</v>
      </c>
      <c r="B120" s="72">
        <v>5482</v>
      </c>
      <c r="C120" s="29">
        <f>C121</f>
        <v>5684</v>
      </c>
      <c r="D120" s="83">
        <f t="shared" si="2"/>
        <v>202</v>
      </c>
      <c r="E120" s="73">
        <f t="shared" si="3"/>
        <v>3.6847865742429771E-2</v>
      </c>
    </row>
    <row r="121" spans="1:5" ht="15.75" thickBot="1" x14ac:dyDescent="0.3">
      <c r="A121" s="68">
        <v>398</v>
      </c>
      <c r="B121" s="69">
        <v>5482</v>
      </c>
      <c r="C121" s="81">
        <f>VLOOKUP(A121,boardingByRouteRawInput!A$2:B$135,2,FALSE)</f>
        <v>5684</v>
      </c>
      <c r="D121" s="82">
        <f t="shared" si="2"/>
        <v>202</v>
      </c>
      <c r="E121" s="70">
        <f t="shared" si="3"/>
        <v>3.6847865742429771E-2</v>
      </c>
    </row>
    <row r="122" spans="1:5" x14ac:dyDescent="0.25">
      <c r="A122" s="71" t="s">
        <v>18</v>
      </c>
      <c r="B122" s="72">
        <v>126861</v>
      </c>
      <c r="C122" s="29">
        <f>SUM(C123:C126)</f>
        <v>124966.000009</v>
      </c>
      <c r="D122" s="83">
        <f t="shared" si="2"/>
        <v>-1894.9999910000042</v>
      </c>
      <c r="E122" s="73">
        <f t="shared" si="3"/>
        <v>-1.4937608808065553E-2</v>
      </c>
    </row>
    <row r="123" spans="1:5" x14ac:dyDescent="0.25">
      <c r="A123" s="58">
        <v>399</v>
      </c>
      <c r="B123" s="62">
        <v>8947</v>
      </c>
      <c r="C123" s="30">
        <f>VLOOKUP(A123,boardingByRouteRawInput!A$2:B$135,2,FALSE)</f>
        <v>10834</v>
      </c>
      <c r="D123" s="80">
        <f t="shared" si="2"/>
        <v>1887</v>
      </c>
      <c r="E123" s="51">
        <f t="shared" si="3"/>
        <v>0.21090868447524311</v>
      </c>
    </row>
    <row r="124" spans="1:5" x14ac:dyDescent="0.25">
      <c r="A124" s="58">
        <v>510</v>
      </c>
      <c r="B124" s="62">
        <v>64582</v>
      </c>
      <c r="C124" s="30">
        <f>VLOOKUP(A124,boardingByRouteRawInput!A$2:B$135,2,FALSE)</f>
        <v>66157.792646999995</v>
      </c>
      <c r="D124" s="80">
        <f t="shared" si="2"/>
        <v>1575.7926469999948</v>
      </c>
      <c r="E124" s="51">
        <f t="shared" si="3"/>
        <v>2.4399873757393619E-2</v>
      </c>
    </row>
    <row r="125" spans="1:5" x14ac:dyDescent="0.25">
      <c r="A125" s="58">
        <v>520</v>
      </c>
      <c r="B125" s="62">
        <v>30423</v>
      </c>
      <c r="C125" s="30">
        <f>VLOOKUP(A125,boardingByRouteRawInput!A$2:B$135,2,FALSE)</f>
        <v>22919.707364000002</v>
      </c>
      <c r="D125" s="80">
        <f t="shared" si="2"/>
        <v>-7503.2926359999983</v>
      </c>
      <c r="E125" s="51">
        <f t="shared" si="3"/>
        <v>-0.24663223995003775</v>
      </c>
    </row>
    <row r="126" spans="1:5" ht="15.75" thickBot="1" x14ac:dyDescent="0.3">
      <c r="A126" s="68">
        <v>530</v>
      </c>
      <c r="B126" s="69">
        <v>19777</v>
      </c>
      <c r="C126" s="81">
        <f>VLOOKUP(A126,boardingByRouteRawInput!A$2:B$135,2,FALSE)</f>
        <v>25054.499997999999</v>
      </c>
      <c r="D126" s="82">
        <f t="shared" si="2"/>
        <v>5277.4999979999993</v>
      </c>
      <c r="E126" s="70">
        <f t="shared" si="3"/>
        <v>0.26685038165545832</v>
      </c>
    </row>
    <row r="127" spans="1:5" x14ac:dyDescent="0.25">
      <c r="A127" s="71" t="s">
        <v>19</v>
      </c>
      <c r="B127" s="72">
        <v>1430</v>
      </c>
      <c r="C127" s="29">
        <f>SUM(C128:C133)</f>
        <v>1478.0000009999999</v>
      </c>
      <c r="D127" s="83">
        <f t="shared" si="2"/>
        <v>48.000000999999884</v>
      </c>
      <c r="E127" s="73">
        <f t="shared" si="3"/>
        <v>3.3566434265734184E-2</v>
      </c>
    </row>
    <row r="128" spans="1:5" x14ac:dyDescent="0.25">
      <c r="A128" s="58">
        <v>810</v>
      </c>
      <c r="B128" s="63">
        <v>714</v>
      </c>
      <c r="C128" s="30">
        <f>VLOOKUP(A128,boardingByRouteRawInput!A$2:B$135,2,FALSE)</f>
        <v>584.84939299999996</v>
      </c>
      <c r="D128" s="80">
        <f t="shared" si="2"/>
        <v>-129.15060700000004</v>
      </c>
      <c r="E128" s="51">
        <f t="shared" si="3"/>
        <v>-0.18088320308123254</v>
      </c>
    </row>
    <row r="129" spans="1:5" x14ac:dyDescent="0.25">
      <c r="A129" s="58">
        <v>820</v>
      </c>
      <c r="B129" s="63">
        <v>216</v>
      </c>
      <c r="C129" s="30">
        <f>VLOOKUP(A129,boardingByRouteRawInput!A$2:B$135,2,FALSE)</f>
        <v>153.36157</v>
      </c>
      <c r="D129" s="80">
        <f t="shared" si="2"/>
        <v>-62.63843</v>
      </c>
      <c r="E129" s="51">
        <f t="shared" si="3"/>
        <v>-0.28999273148148147</v>
      </c>
    </row>
    <row r="130" spans="1:5" x14ac:dyDescent="0.25">
      <c r="A130" s="58">
        <v>850</v>
      </c>
      <c r="B130" s="63">
        <v>171</v>
      </c>
      <c r="C130" s="30">
        <f>VLOOKUP(A130,boardingByRouteRawInput!A$2:B$135,2,FALSE)</f>
        <v>26.158180000000002</v>
      </c>
      <c r="D130" s="80">
        <f t="shared" si="2"/>
        <v>-144.84181999999998</v>
      </c>
      <c r="E130" s="51">
        <f t="shared" si="3"/>
        <v>-0.84702818713450279</v>
      </c>
    </row>
    <row r="131" spans="1:5" x14ac:dyDescent="0.25">
      <c r="A131" s="58">
        <v>860</v>
      </c>
      <c r="B131" s="63">
        <v>153</v>
      </c>
      <c r="C131" s="30">
        <f>VLOOKUP(A131,boardingByRouteRawInput!A$2:B$135,2,FALSE)</f>
        <v>127.630858</v>
      </c>
      <c r="D131" s="80">
        <f t="shared" ref="D131:D134" si="4">C131-$B131</f>
        <v>-25.369141999999997</v>
      </c>
      <c r="E131" s="51">
        <f t="shared" ref="E131:E134" si="5">D131/$B131</f>
        <v>-0.16581138562091502</v>
      </c>
    </row>
    <row r="132" spans="1:5" x14ac:dyDescent="0.25">
      <c r="A132" s="58">
        <v>870</v>
      </c>
      <c r="B132" s="63">
        <v>64</v>
      </c>
      <c r="C132" s="30">
        <f>VLOOKUP(A132,boardingByRouteRawInput!A$2:B$135,2,FALSE)</f>
        <v>341</v>
      </c>
      <c r="D132" s="80">
        <f t="shared" si="4"/>
        <v>277</v>
      </c>
      <c r="E132" s="51">
        <f t="shared" si="5"/>
        <v>4.328125</v>
      </c>
    </row>
    <row r="133" spans="1:5" ht="15.75" thickBot="1" x14ac:dyDescent="0.3">
      <c r="A133" s="68">
        <v>880</v>
      </c>
      <c r="B133" s="76">
        <v>112</v>
      </c>
      <c r="C133" s="81">
        <f>VLOOKUP(A133,boardingByRouteRawInput!A$2:B$135,2,FALSE)</f>
        <v>245</v>
      </c>
      <c r="D133" s="82">
        <f t="shared" si="4"/>
        <v>133</v>
      </c>
      <c r="E133" s="70">
        <f t="shared" si="5"/>
        <v>1.1875</v>
      </c>
    </row>
    <row r="134" spans="1:5" ht="15.75" thickBot="1" x14ac:dyDescent="0.3">
      <c r="A134" s="74" t="s">
        <v>20</v>
      </c>
      <c r="B134" s="49">
        <v>362942</v>
      </c>
      <c r="C134" s="84">
        <f>C127+C122+C120+C3</f>
        <v>360275.37878700008</v>
      </c>
      <c r="D134" s="85">
        <f t="shared" si="4"/>
        <v>-2666.6212129999185</v>
      </c>
      <c r="E134" s="75">
        <f t="shared" si="5"/>
        <v>-7.3472378864940366E-3</v>
      </c>
    </row>
    <row r="135" spans="1:5" x14ac:dyDescent="0.25">
      <c r="A135" s="1"/>
      <c r="B135" s="1"/>
    </row>
    <row r="136" spans="1:5" x14ac:dyDescent="0.25">
      <c r="A136" s="1"/>
      <c r="B136" s="1"/>
    </row>
    <row r="137" spans="1:5" x14ac:dyDescent="0.25">
      <c r="A137" s="1"/>
      <c r="B137" s="1"/>
    </row>
    <row r="138" spans="1:5" x14ac:dyDescent="0.25">
      <c r="A138" s="1"/>
      <c r="B138" s="1"/>
    </row>
    <row r="139" spans="1:5" x14ac:dyDescent="0.25">
      <c r="A139" s="1"/>
      <c r="B139" s="1"/>
    </row>
    <row r="140" spans="1:5" x14ac:dyDescent="0.25">
      <c r="A140" s="1"/>
      <c r="B140" s="1"/>
    </row>
    <row r="141" spans="1:5" x14ac:dyDescent="0.25">
      <c r="A141" s="1"/>
      <c r="B141" s="1"/>
    </row>
    <row r="142" spans="1:5" x14ac:dyDescent="0.25">
      <c r="A142" s="1"/>
      <c r="B142" s="1"/>
    </row>
    <row r="143" spans="1:5" x14ac:dyDescent="0.25">
      <c r="A143" s="1"/>
      <c r="B143" s="1"/>
    </row>
    <row r="144" spans="1:5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</sheetData>
  <mergeCells count="1"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boardingByModeRawInput</vt:lpstr>
      <vt:lpstr>boardingsByMode</vt:lpstr>
      <vt:lpstr>boardingByRouteRawInput</vt:lpstr>
      <vt:lpstr>boardingsByRoute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Wu</dc:creator>
  <cp:lastModifiedBy>Sun, Wu</cp:lastModifiedBy>
  <cp:lastPrinted>2015-12-07T19:53:15Z</cp:lastPrinted>
  <dcterms:created xsi:type="dcterms:W3CDTF">2015-11-25T19:41:36Z</dcterms:created>
  <dcterms:modified xsi:type="dcterms:W3CDTF">2016-11-30T18:54:50Z</dcterms:modified>
</cp:coreProperties>
</file>