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120" windowWidth="15480" windowHeight="8955" tabRatio="889" activeTab="3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62913"/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D8" i="3"/>
  <c r="G8" i="3" s="1"/>
  <c r="D3" i="3"/>
  <c r="D5" i="3"/>
  <c r="D7" i="3"/>
  <c r="D9" i="3"/>
  <c r="D5" i="8"/>
  <c r="G5" i="8" s="1"/>
  <c r="D4" i="8"/>
  <c r="G4" i="8" s="1"/>
  <c r="D3" i="8"/>
  <c r="D5" i="9"/>
  <c r="D7" i="9"/>
  <c r="D3" i="9"/>
  <c r="G3" i="9" s="1"/>
  <c r="D4" i="9"/>
  <c r="D6" i="9"/>
  <c r="G6" i="9" s="1"/>
  <c r="D8" i="9"/>
  <c r="D3" i="4"/>
  <c r="D4" i="4"/>
  <c r="D5" i="6"/>
  <c r="G5" i="6" s="1"/>
  <c r="D4" i="6"/>
  <c r="D3" i="6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6" i="3"/>
  <c r="G3" i="4"/>
  <c r="G3" i="5"/>
  <c r="G3" i="6"/>
  <c r="G3" i="7"/>
  <c r="G4" i="9"/>
  <c r="G8" i="9"/>
  <c r="G4" i="10"/>
  <c r="G6" i="10"/>
  <c r="G8" i="10"/>
  <c r="G10" i="10"/>
  <c r="G3" i="3"/>
  <c r="G5" i="3"/>
  <c r="G7" i="3"/>
  <c r="G9" i="3"/>
  <c r="G4" i="4"/>
  <c r="G4" i="6"/>
  <c r="G3" i="8"/>
  <c r="G5" i="9"/>
  <c r="G7" i="9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<sst xmlns="http://schemas.openxmlformats.org/spreadsheetml/2006/main" count="1928" uniqueCount="286">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</sst>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42"/>
  <sheetViews>
    <sheetView showGridLines="0" topLeftCell="A4" workbookViewId="0">
      <selection activeCell="A5" sqref="A5"/>
    </sheetView>
  </sheetViews>
  <sheetFormatPr baseColWidth="10" defaultColWidth="11.5703125" defaultRowHeight="15" x14ac:dyDescent="0.25"/>
  <cols>
    <col min="1" max="1" width="42.140625" style="63" customWidth="1"/>
    <col min="2" max="2" width="57.42578125" style="63" customWidth="1"/>
    <col min="3" max="3" width="18" style="63" customWidth="1"/>
    <col min="4" max="16384" width="11.5703125" style="63"/>
  </cols>
  <sheetData>
    <row r="1" spans="1:3" ht="36.75" customHeight="1" x14ac:dyDescent="0.35">
      <c r="A1" s="60" t="s">
        <v>257</v>
      </c>
      <c r="B1" s="61"/>
      <c r="C1" s="62">
        <v>40756</v>
      </c>
    </row>
    <row r="2" spans="1:3" ht="15.75" customHeight="1" x14ac:dyDescent="0.25">
      <c r="A2" s="64" t="s">
        <v>200</v>
      </c>
      <c r="B2" s="61"/>
    </row>
    <row r="3" spans="1:3" x14ac:dyDescent="0.25">
      <c r="A3" s="65" t="s">
        <v>168</v>
      </c>
    </row>
    <row r="5" spans="1:3" ht="14.45" x14ac:dyDescent="0.3">
      <c r="A5" s="63" t="s">
        <v>201</v>
      </c>
      <c r="B5" s="65" t="s">
        <v>202</v>
      </c>
    </row>
    <row r="6" spans="1:3" x14ac:dyDescent="0.25">
      <c r="A6" s="63" t="s">
        <v>266</v>
      </c>
      <c r="B6" s="65" t="s">
        <v>258</v>
      </c>
    </row>
    <row r="7" spans="1:3" x14ac:dyDescent="0.25">
      <c r="A7" s="94" t="s">
        <v>191</v>
      </c>
      <c r="B7" s="94"/>
    </row>
    <row r="10" spans="1:3" ht="15.75" x14ac:dyDescent="0.25">
      <c r="A10" s="66" t="s">
        <v>167</v>
      </c>
    </row>
    <row r="11" spans="1:3" ht="14.45" x14ac:dyDescent="0.3">
      <c r="A11" s="67" t="s">
        <v>0</v>
      </c>
      <c r="B11" s="68"/>
    </row>
    <row r="12" spans="1:3" x14ac:dyDescent="0.25">
      <c r="A12" s="67" t="s">
        <v>1</v>
      </c>
      <c r="B12" s="69"/>
    </row>
    <row r="13" spans="1:3" ht="14.45" x14ac:dyDescent="0.3">
      <c r="A13" s="67" t="s">
        <v>204</v>
      </c>
      <c r="B13" s="68"/>
    </row>
    <row r="14" spans="1:3" ht="14.45" x14ac:dyDescent="0.3">
      <c r="A14" s="67" t="s">
        <v>205</v>
      </c>
      <c r="B14" s="68"/>
    </row>
    <row r="15" spans="1:3" x14ac:dyDescent="0.25">
      <c r="A15" s="67" t="s">
        <v>206</v>
      </c>
      <c r="B15" s="68"/>
      <c r="C15" s="63" t="s">
        <v>178</v>
      </c>
    </row>
    <row r="16" spans="1:3" ht="14.45" x14ac:dyDescent="0.3">
      <c r="A16" s="67" t="s">
        <v>181</v>
      </c>
      <c r="B16" s="68"/>
    </row>
    <row r="17" spans="1:9" x14ac:dyDescent="0.25">
      <c r="A17" s="67" t="s">
        <v>179</v>
      </c>
      <c r="B17" s="68"/>
    </row>
    <row r="20" spans="1:9" ht="15.75" x14ac:dyDescent="0.25">
      <c r="A20" s="70" t="s">
        <v>203</v>
      </c>
    </row>
    <row r="21" spans="1:9" x14ac:dyDescent="0.25">
      <c r="C21" s="94" t="s">
        <v>264</v>
      </c>
      <c r="D21" s="94"/>
      <c r="E21" s="94"/>
      <c r="F21" s="94"/>
      <c r="G21" s="94"/>
      <c r="H21" s="94"/>
      <c r="I21" s="94"/>
    </row>
    <row r="22" spans="1:9" x14ac:dyDescent="0.25">
      <c r="A22" s="63" t="s">
        <v>263</v>
      </c>
      <c r="C22" s="94"/>
      <c r="D22" s="94"/>
      <c r="E22" s="94"/>
      <c r="F22" s="94"/>
      <c r="G22" s="94"/>
      <c r="H22" s="94"/>
      <c r="I22" s="94"/>
    </row>
    <row r="23" spans="1:9" x14ac:dyDescent="0.25">
      <c r="A23" s="63" t="s">
        <v>207</v>
      </c>
    </row>
    <row r="24" spans="1:9" x14ac:dyDescent="0.25">
      <c r="A24" s="63" t="s">
        <v>265</v>
      </c>
    </row>
    <row r="25" spans="1:9" x14ac:dyDescent="0.25">
      <c r="A25" s="63" t="s">
        <v>226</v>
      </c>
    </row>
    <row r="27" spans="1:9" ht="15.6" x14ac:dyDescent="0.3">
      <c r="A27" s="70" t="s">
        <v>259</v>
      </c>
    </row>
    <row r="29" spans="1:9" x14ac:dyDescent="0.25">
      <c r="A29" s="63" t="s">
        <v>260</v>
      </c>
    </row>
    <row r="30" spans="1:9" ht="14.45" x14ac:dyDescent="0.3">
      <c r="A30" s="63" t="s">
        <v>262</v>
      </c>
      <c r="C30" s="65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>
      <formula1>Tipos</formula1>
    </dataValidation>
  </dataValidations>
  <hyperlinks>
    <hyperlink ref="A3" r:id="rId1"/>
    <hyperlink ref="B5" r:id="rId2" display=" (Usable y accesible)"/>
    <hyperlink ref="B6" r:id="rId3"/>
    <hyperlink ref="C30" r:id="rId4"/>
    <hyperlink ref="A7" r:id="rId5"/>
    <hyperlink ref="C21" r:id="rId6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D4" sqref="D4"/>
    </sheetView>
  </sheetViews>
  <sheetFormatPr baseColWidth="10" defaultColWidth="11.5703125" defaultRowHeight="15" x14ac:dyDescent="0.25"/>
  <cols>
    <col min="1" max="1" width="11.5703125" style="71"/>
    <col min="2" max="2" width="89.5703125" style="71" customWidth="1"/>
    <col min="3" max="3" width="11.5703125" style="71"/>
    <col min="4" max="4" width="14.7109375" style="71" customWidth="1"/>
    <col min="5" max="5" width="22" style="71" customWidth="1"/>
    <col min="6" max="6" width="16.85546875" style="71" customWidth="1"/>
    <col min="7" max="7" width="29.140625" style="71" customWidth="1"/>
    <col min="8" max="10" width="23.7109375" style="71" customWidth="1"/>
    <col min="11" max="11" width="25.28515625" style="71" customWidth="1"/>
    <col min="12" max="12" width="4.7109375" style="71" customWidth="1"/>
    <col min="13" max="16384" width="11.5703125" style="71"/>
  </cols>
  <sheetData>
    <row r="1" spans="1:13" ht="36.75" customHeight="1" x14ac:dyDescent="0.25">
      <c r="A1" s="97" t="s">
        <v>285</v>
      </c>
      <c r="B1" s="97"/>
      <c r="C1" s="97"/>
      <c r="D1" s="97"/>
      <c r="E1" s="97"/>
      <c r="F1" s="97"/>
      <c r="G1" s="97"/>
    </row>
    <row r="2" spans="1:13" x14ac:dyDescent="0.25">
      <c r="A2" s="72" t="s">
        <v>2</v>
      </c>
      <c r="B2" s="72" t="s">
        <v>3</v>
      </c>
      <c r="C2" s="73" t="s">
        <v>6</v>
      </c>
      <c r="D2" s="73" t="s">
        <v>283</v>
      </c>
      <c r="E2" s="72" t="s">
        <v>158</v>
      </c>
      <c r="F2" s="72" t="s">
        <v>220</v>
      </c>
      <c r="G2" s="72" t="s">
        <v>218</v>
      </c>
      <c r="H2" s="72" t="s">
        <v>219</v>
      </c>
      <c r="I2" s="72" t="s">
        <v>221</v>
      </c>
      <c r="J2" s="72" t="s">
        <v>225</v>
      </c>
      <c r="K2" s="74"/>
    </row>
    <row r="3" spans="1:13" x14ac:dyDescent="0.25">
      <c r="A3" s="75" t="s">
        <v>137</v>
      </c>
      <c r="B3" s="76" t="s">
        <v>272</v>
      </c>
      <c r="C3" s="77"/>
      <c r="D3" s="78" t="str">
        <f t="shared" ref="D3:D10" si="0">IF(OR(TipoDeSitio="",C3="NA"),"",VLOOKUP(CONCATENATE(A3,": ",B3),Tabla629,MATCH(TipoDeSitio,Tipos,0)+1,0))</f>
        <v/>
      </c>
      <c r="E3" s="79"/>
      <c r="F3" s="80" t="str">
        <f t="shared" ref="F3:F10" si="1">IF(C3="","",VLOOKUP(C3,ValoresVC,2,0))</f>
        <v/>
      </c>
      <c r="G3" s="81" t="str">
        <f t="shared" ref="G3:G10" si="2">IF(D3="","",VLOOKUP($D3,ValoresRC,2,0))</f>
        <v/>
      </c>
      <c r="H3" s="82" t="str">
        <f>IF(OR(G3="",G3=0,'Cálculo de % usabilidad'!$F$5=0),"",G3/'Cálculo de % usabilidad'!$F$5)</f>
        <v/>
      </c>
      <c r="I3" s="82" t="str">
        <f>IF(OR(H3="",F3=""),"",H3*F3)</f>
        <v/>
      </c>
      <c r="J3" s="83" t="str">
        <f>IF(H3="","",H3*10)</f>
        <v/>
      </c>
      <c r="K3" s="74"/>
    </row>
    <row r="4" spans="1:13" x14ac:dyDescent="0.25">
      <c r="A4" s="75" t="s">
        <v>138</v>
      </c>
      <c r="B4" s="75" t="s">
        <v>145</v>
      </c>
      <c r="C4" s="84"/>
      <c r="D4" s="78" t="str">
        <f t="shared" si="0"/>
        <v/>
      </c>
      <c r="E4" s="79"/>
      <c r="F4" s="80" t="str">
        <f t="shared" si="1"/>
        <v/>
      </c>
      <c r="G4" s="81" t="str">
        <f t="shared" si="2"/>
        <v/>
      </c>
      <c r="H4" s="82" t="str">
        <f>IF(OR(G4="",G4=0,'Cálculo de % usabilidad'!$F$5=0),"",G4/'Cálculo de % usabilidad'!$F$5)</f>
        <v/>
      </c>
      <c r="I4" s="82" t="str">
        <f t="shared" ref="I4:I10" si="3">IF(OR(H4="",F4=""),"",H4*F4)</f>
        <v/>
      </c>
      <c r="J4" s="83" t="str">
        <f t="shared" ref="J4:J10" si="4">IF(H4="","",H4*10)</f>
        <v/>
      </c>
      <c r="K4" s="74"/>
    </row>
    <row r="5" spans="1:13" x14ac:dyDescent="0.25">
      <c r="A5" s="75" t="s">
        <v>139</v>
      </c>
      <c r="B5" s="75" t="s">
        <v>146</v>
      </c>
      <c r="C5" s="84"/>
      <c r="D5" s="78" t="str">
        <f t="shared" si="0"/>
        <v/>
      </c>
      <c r="E5" s="79"/>
      <c r="F5" s="80" t="str">
        <f t="shared" si="1"/>
        <v/>
      </c>
      <c r="G5" s="81" t="str">
        <f t="shared" si="2"/>
        <v/>
      </c>
      <c r="H5" s="82" t="str">
        <f>IF(OR(G5="",G5=0,'Cálculo de % usabilidad'!$F$5=0),"",G5/'Cálculo de % usabilidad'!$F$5)</f>
        <v/>
      </c>
      <c r="I5" s="82" t="str">
        <f t="shared" si="3"/>
        <v/>
      </c>
      <c r="J5" s="83" t="str">
        <f t="shared" si="4"/>
        <v/>
      </c>
      <c r="K5" s="74"/>
    </row>
    <row r="6" spans="1:13" ht="14.45" x14ac:dyDescent="0.3">
      <c r="A6" s="75" t="s">
        <v>140</v>
      </c>
      <c r="B6" s="76" t="s">
        <v>147</v>
      </c>
      <c r="C6" s="84"/>
      <c r="D6" s="78" t="str">
        <f t="shared" si="0"/>
        <v/>
      </c>
      <c r="E6" s="79"/>
      <c r="F6" s="80" t="str">
        <f t="shared" si="1"/>
        <v/>
      </c>
      <c r="G6" s="81" t="str">
        <f t="shared" si="2"/>
        <v/>
      </c>
      <c r="H6" s="82" t="str">
        <f>IF(OR(G6="",G6=0,'Cálculo de % usabilidad'!$F$5=0),"",G6/'Cálculo de % usabilidad'!$F$5)</f>
        <v/>
      </c>
      <c r="I6" s="82" t="str">
        <f t="shared" si="3"/>
        <v/>
      </c>
      <c r="J6" s="83" t="str">
        <f t="shared" si="4"/>
        <v/>
      </c>
      <c r="K6" s="74"/>
    </row>
    <row r="7" spans="1:13" x14ac:dyDescent="0.25">
      <c r="A7" s="75" t="s">
        <v>141</v>
      </c>
      <c r="B7" s="76" t="s">
        <v>148</v>
      </c>
      <c r="C7" s="84"/>
      <c r="D7" s="78" t="str">
        <f t="shared" si="0"/>
        <v/>
      </c>
      <c r="E7" s="79"/>
      <c r="F7" s="80" t="str">
        <f t="shared" si="1"/>
        <v/>
      </c>
      <c r="G7" s="81" t="str">
        <f t="shared" si="2"/>
        <v/>
      </c>
      <c r="H7" s="82" t="str">
        <f>IF(OR(G7="",G7=0,'Cálculo de % usabilidad'!$F$5=0),"",G7/'Cálculo de % usabilidad'!$F$5)</f>
        <v/>
      </c>
      <c r="I7" s="82" t="str">
        <f t="shared" si="3"/>
        <v/>
      </c>
      <c r="J7" s="83" t="str">
        <f t="shared" si="4"/>
        <v/>
      </c>
      <c r="K7" s="74"/>
    </row>
    <row r="8" spans="1:13" x14ac:dyDescent="0.25">
      <c r="A8" s="75" t="s">
        <v>142</v>
      </c>
      <c r="B8" s="76" t="s">
        <v>149</v>
      </c>
      <c r="C8" s="84"/>
      <c r="D8" s="78" t="str">
        <f t="shared" si="0"/>
        <v/>
      </c>
      <c r="E8" s="79"/>
      <c r="F8" s="80" t="str">
        <f t="shared" si="1"/>
        <v/>
      </c>
      <c r="G8" s="81" t="str">
        <f t="shared" si="2"/>
        <v/>
      </c>
      <c r="H8" s="82" t="str">
        <f>IF(OR(G8="",G8=0,'Cálculo de % usabilidad'!$F$5=0),"",G8/'Cálculo de % usabilidad'!$F$5)</f>
        <v/>
      </c>
      <c r="I8" s="82" t="str">
        <f t="shared" si="3"/>
        <v/>
      </c>
      <c r="J8" s="83" t="str">
        <f t="shared" si="4"/>
        <v/>
      </c>
      <c r="K8" s="74"/>
    </row>
    <row r="9" spans="1:13" x14ac:dyDescent="0.25">
      <c r="A9" s="75" t="s">
        <v>143</v>
      </c>
      <c r="B9" s="76" t="s">
        <v>150</v>
      </c>
      <c r="C9" s="84"/>
      <c r="D9" s="78" t="str">
        <f t="shared" si="0"/>
        <v/>
      </c>
      <c r="E9" s="79"/>
      <c r="F9" s="80" t="str">
        <f t="shared" si="1"/>
        <v/>
      </c>
      <c r="G9" s="81" t="str">
        <f t="shared" si="2"/>
        <v/>
      </c>
      <c r="H9" s="82" t="str">
        <f>IF(OR(G9="",G9=0,'Cálculo de % usabilidad'!$F$5=0),"",G9/'Cálculo de % usabilidad'!$F$5)</f>
        <v/>
      </c>
      <c r="I9" s="82" t="str">
        <f t="shared" si="3"/>
        <v/>
      </c>
      <c r="J9" s="83" t="str">
        <f t="shared" si="4"/>
        <v/>
      </c>
      <c r="K9" s="74"/>
    </row>
    <row r="10" spans="1:13" ht="15.75" thickBot="1" x14ac:dyDescent="0.3">
      <c r="A10" s="75" t="s">
        <v>144</v>
      </c>
      <c r="B10" s="85" t="s">
        <v>284</v>
      </c>
      <c r="C10" s="84"/>
      <c r="D10" s="78" t="str">
        <f t="shared" si="0"/>
        <v/>
      </c>
      <c r="E10" s="79"/>
      <c r="F10" s="80" t="str">
        <f t="shared" si="1"/>
        <v/>
      </c>
      <c r="G10" s="81" t="str">
        <f t="shared" si="2"/>
        <v/>
      </c>
      <c r="H10" s="82" t="str">
        <f>IF(OR(G10="",G10=0,'Cálculo de % usabilidad'!$F$5=0),"",G10/'Cálculo de % usabilidad'!$F$5)</f>
        <v/>
      </c>
      <c r="I10" s="82" t="str">
        <f t="shared" si="3"/>
        <v/>
      </c>
      <c r="J10" s="83" t="str">
        <f t="shared" si="4"/>
        <v/>
      </c>
      <c r="K10" s="71" t="s">
        <v>193</v>
      </c>
      <c r="L10" s="86">
        <f>8-(COUNTIF(C3:C10,"NA")+COUNTBLANK(C3:C10))</f>
        <v>0</v>
      </c>
      <c r="M10" s="87" t="s">
        <v>194</v>
      </c>
    </row>
    <row r="11" spans="1:13" thickBot="1" x14ac:dyDescent="0.35">
      <c r="G11" s="88" t="str">
        <f>IF(SUM(G3:G10)=0,"",SUM(G3:G10))</f>
        <v/>
      </c>
    </row>
    <row r="12" spans="1:13" ht="14.45" x14ac:dyDescent="0.3">
      <c r="A12" s="89" t="s">
        <v>208</v>
      </c>
      <c r="C12" s="90" t="s">
        <v>177</v>
      </c>
      <c r="D12" s="91"/>
      <c r="E12" s="91"/>
      <c r="F12" s="91"/>
      <c r="G12" s="91"/>
      <c r="H12" s="91"/>
      <c r="I12" s="91"/>
      <c r="J12" s="91"/>
    </row>
    <row r="13" spans="1:13" x14ac:dyDescent="0.25">
      <c r="A13" s="71" t="s">
        <v>209</v>
      </c>
      <c r="C13" s="92">
        <v>0</v>
      </c>
      <c r="D13" s="91" t="s">
        <v>210</v>
      </c>
      <c r="E13" s="91"/>
      <c r="F13" s="92" t="s">
        <v>12</v>
      </c>
      <c r="G13" s="91" t="s">
        <v>22</v>
      </c>
      <c r="H13" s="91"/>
      <c r="I13" s="91"/>
      <c r="J13" s="91"/>
    </row>
    <row r="14" spans="1:13" x14ac:dyDescent="0.25">
      <c r="A14" s="71" t="s">
        <v>267</v>
      </c>
      <c r="C14" s="92">
        <v>10</v>
      </c>
      <c r="D14" s="91" t="s">
        <v>20</v>
      </c>
      <c r="E14" s="91"/>
      <c r="F14" s="92" t="s">
        <v>15</v>
      </c>
      <c r="G14" s="91" t="s">
        <v>26</v>
      </c>
      <c r="H14" s="91"/>
      <c r="I14" s="91"/>
      <c r="J14" s="91"/>
    </row>
    <row r="15" spans="1:13" x14ac:dyDescent="0.25">
      <c r="C15" s="92" t="s">
        <v>7</v>
      </c>
      <c r="D15" s="91" t="s">
        <v>21</v>
      </c>
      <c r="E15" s="91"/>
      <c r="F15" s="92" t="s">
        <v>13</v>
      </c>
      <c r="G15" s="91" t="s">
        <v>23</v>
      </c>
      <c r="H15" s="91"/>
      <c r="I15" s="91"/>
      <c r="J15" s="91"/>
    </row>
    <row r="16" spans="1:13" ht="14.45" x14ac:dyDescent="0.3">
      <c r="C16" s="92" t="s">
        <v>14</v>
      </c>
      <c r="D16" s="91" t="s">
        <v>25</v>
      </c>
      <c r="E16" s="91"/>
      <c r="F16" s="92" t="s">
        <v>16</v>
      </c>
      <c r="G16" s="91" t="s">
        <v>24</v>
      </c>
      <c r="H16" s="91"/>
      <c r="I16" s="91"/>
      <c r="J16" s="91"/>
    </row>
    <row r="17" spans="1:10" ht="14.45" x14ac:dyDescent="0.3">
      <c r="C17" s="91"/>
      <c r="D17" s="91"/>
      <c r="E17" s="91"/>
      <c r="F17" s="91"/>
      <c r="G17" s="91"/>
      <c r="H17" s="91"/>
      <c r="I17" s="91"/>
      <c r="J17" s="91"/>
    </row>
    <row r="18" spans="1:10" ht="14.45" x14ac:dyDescent="0.3">
      <c r="C18" s="74"/>
      <c r="D18" s="74"/>
      <c r="E18" s="74"/>
    </row>
    <row r="19" spans="1:10" ht="14.45" x14ac:dyDescent="0.3">
      <c r="A19" s="93"/>
      <c r="B19" s="74"/>
      <c r="C19" s="74"/>
      <c r="D19" s="74"/>
    </row>
    <row r="20" spans="1:10" ht="14.45" x14ac:dyDescent="0.3">
      <c r="A20" s="74"/>
      <c r="B20" s="74"/>
      <c r="C20" s="74"/>
      <c r="D20" s="74"/>
    </row>
    <row r="21" spans="1:10" ht="14.45" x14ac:dyDescent="0.3">
      <c r="A21" s="87"/>
      <c r="B21" s="87"/>
      <c r="C21" s="87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workbookViewId="0">
      <selection activeCell="C1" sqref="C1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190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32" t="s">
        <v>151</v>
      </c>
      <c r="B3" s="21" t="s">
        <v>281</v>
      </c>
      <c r="C3" s="51"/>
      <c r="D3" s="52" t="str">
        <f>IF(OR(TipoDeSitio="",C3="NA"),"",VLOOKUP(CONCATENATE(A3,": ",B3),Tabla630,MATCH(TipoDeSitio,Tipos,0)+1,0))</f>
        <v/>
      </c>
      <c r="E3" s="46"/>
      <c r="F3" s="33" t="str">
        <f>IF(C3="","",VLOOKUP(C3,ValoresVC,2,0))</f>
        <v/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>IF(OR(H3="",F3=""),"",H3*F3)</f>
        <v/>
      </c>
      <c r="J3" s="40" t="str">
        <f>IF(H3="","",H3*10)</f>
        <v/>
      </c>
      <c r="K3" s="6"/>
    </row>
    <row r="4" spans="1:13" x14ac:dyDescent="0.25">
      <c r="A4" s="32" t="s">
        <v>152</v>
      </c>
      <c r="B4" s="20" t="s">
        <v>156</v>
      </c>
      <c r="C4" s="57"/>
      <c r="D4" s="52" t="str">
        <f>IF(OR(TipoDeSitio="",C4="NA"),"",VLOOKUP(CONCATENATE(A4,": ",B4),Tabla630,MATCH(TipoDeSitio,Tipos,0)+1,0))</f>
        <v/>
      </c>
      <c r="E4" s="46"/>
      <c r="F4" s="33" t="str">
        <f>IF(C4="","",VLOOKUP(C4,ValoresVC,2,0))</f>
        <v/>
      </c>
      <c r="G4" s="38" t="str">
        <f>IF(D4="","",VLOOKUP($D4,ValoresRC,2,0))</f>
        <v/>
      </c>
      <c r="H4" s="39" t="str">
        <f>IF(OR(G4="",G4=0,'Cálculo de % usabilidad'!$F$5=0),"",G4/'Cálculo de % usabilidad'!$F$5)</f>
        <v/>
      </c>
      <c r="I4" s="39" t="str">
        <f t="shared" ref="I4:I7" si="0">IF(OR(H4="",F4=""),"",H4*F4)</f>
        <v/>
      </c>
      <c r="J4" s="40" t="str">
        <f t="shared" ref="J4:J7" si="1">IF(H4="","",H4*10)</f>
        <v/>
      </c>
      <c r="K4" s="6"/>
    </row>
    <row r="5" spans="1:13" ht="14.45" x14ac:dyDescent="0.3">
      <c r="A5" s="32" t="s">
        <v>153</v>
      </c>
      <c r="B5" s="20" t="s">
        <v>157</v>
      </c>
      <c r="C5" s="51"/>
      <c r="D5" s="52" t="str">
        <f>IF(OR(TipoDeSitio="",C5="NA"),"",VLOOKUP(CONCATENATE(A5,": ",B5),Tabla630,MATCH(TipoDeSitio,Tipos,0)+1,0))</f>
        <v/>
      </c>
      <c r="E5" s="46"/>
      <c r="F5" s="33" t="str">
        <f>IF(C5="","",VLOOKUP(C5,ValoresVC,2,0))</f>
        <v/>
      </c>
      <c r="G5" s="38" t="str">
        <f>IF(D5="","",VLOOKUP($D5,ValoresRC,2,0))</f>
        <v/>
      </c>
      <c r="H5" s="39" t="str">
        <f>IF(OR(G5="",G5=0,'Cálculo de % usabilidad'!$F$5=0),"",G5/'Cálculo de % usabilidad'!$F$5)</f>
        <v/>
      </c>
      <c r="I5" s="39" t="str">
        <f t="shared" si="0"/>
        <v/>
      </c>
      <c r="J5" s="40" t="str">
        <f t="shared" si="1"/>
        <v/>
      </c>
      <c r="K5" s="6"/>
    </row>
    <row r="6" spans="1:13" x14ac:dyDescent="0.25">
      <c r="A6" s="32" t="s">
        <v>154</v>
      </c>
      <c r="B6" s="21" t="s">
        <v>273</v>
      </c>
      <c r="C6" s="57"/>
      <c r="D6" s="52" t="str">
        <f>IF(OR(TipoDeSitio="",C6="NA"),"",VLOOKUP(CONCATENATE(A6,": ",B6),Tabla630,MATCH(TipoDeSitio,Tipos,0)+1,0))</f>
        <v/>
      </c>
      <c r="E6" s="46"/>
      <c r="F6" s="33" t="str">
        <f>IF(C6="","",VLOOKUP(C6,ValoresVC,2,0))</f>
        <v/>
      </c>
      <c r="G6" s="38" t="str">
        <f>IF(D6="","",VLOOKUP($D6,ValoresRC,2,0))</f>
        <v/>
      </c>
      <c r="H6" s="39" t="str">
        <f>IF(OR(G6="",G6=0,'Cálculo de % usabilidad'!$F$5=0),"",G6/'Cálculo de % usabilidad'!$F$5)</f>
        <v/>
      </c>
      <c r="I6" s="39" t="str">
        <f t="shared" si="0"/>
        <v/>
      </c>
      <c r="J6" s="40" t="str">
        <f t="shared" si="1"/>
        <v/>
      </c>
      <c r="K6" s="6"/>
    </row>
    <row r="7" spans="1:13" ht="15.75" thickBot="1" x14ac:dyDescent="0.3">
      <c r="A7" s="32" t="s">
        <v>155</v>
      </c>
      <c r="B7" s="21" t="s">
        <v>274</v>
      </c>
      <c r="C7" s="57"/>
      <c r="D7" s="52" t="str">
        <f>IF(OR(TipoDeSitio="",C7="NA"),"",VLOOKUP(CONCATENATE(A7,": ",B7),Tabla630,MATCH(TipoDeSitio,Tipos,0)+1,0))</f>
        <v/>
      </c>
      <c r="E7" s="46"/>
      <c r="F7" s="33" t="str">
        <f>IF(C7="","",VLOOKUP(C7,ValoresVC,2,0))</f>
        <v/>
      </c>
      <c r="G7" s="38" t="str">
        <f>IF(D7="","",VLOOKUP($D7,ValoresRC,2,0))</f>
        <v/>
      </c>
      <c r="H7" s="39" t="str">
        <f>IF(OR(G7="",G7=0,'Cálculo de % usabilidad'!$F$5=0),"",G7/'Cálculo de % usabilidad'!$F$5)</f>
        <v/>
      </c>
      <c r="I7" s="39" t="str">
        <f t="shared" si="0"/>
        <v/>
      </c>
      <c r="J7" s="40" t="str">
        <f t="shared" si="1"/>
        <v/>
      </c>
      <c r="K7" t="s">
        <v>193</v>
      </c>
      <c r="L7" s="12">
        <f>5-(COUNTIF(C3:C7,"NA")+COUNTBLANK(C3:C7))</f>
        <v>0</v>
      </c>
      <c r="M7" s="3" t="s">
        <v>194</v>
      </c>
    </row>
    <row r="8" spans="1:13" thickBot="1" x14ac:dyDescent="0.35">
      <c r="G8" s="50" t="str">
        <f>IF(SUM(G3:G7)=0,"",SUM(G3:G7))</f>
        <v/>
      </c>
      <c r="H8" s="16"/>
      <c r="I8" s="16"/>
      <c r="J8" s="16"/>
    </row>
    <row r="9" spans="1:13" ht="14.45" x14ac:dyDescent="0.3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2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2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2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ht="14.45" x14ac:dyDescent="0.3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ht="14.45" x14ac:dyDescent="0.3">
      <c r="C14" s="9"/>
      <c r="D14" s="9"/>
      <c r="E14" s="9"/>
      <c r="F14" s="9"/>
      <c r="G14" s="9"/>
      <c r="H14" s="9"/>
      <c r="I14" s="11"/>
      <c r="J14" s="11"/>
    </row>
    <row r="15" spans="1:13" ht="14.45" x14ac:dyDescent="0.3">
      <c r="C15" s="6"/>
      <c r="D15" s="6"/>
      <c r="E15" s="6"/>
    </row>
    <row r="16" spans="1:13" ht="14.45" x14ac:dyDescent="0.3">
      <c r="A16" s="7"/>
      <c r="B16" s="6"/>
      <c r="C16" s="6"/>
      <c r="D16" s="6"/>
    </row>
    <row r="17" spans="1:4" ht="14.45" x14ac:dyDescent="0.3">
      <c r="A17" s="6"/>
      <c r="B17" s="6"/>
      <c r="C17" s="6"/>
      <c r="D17" s="6"/>
    </row>
    <row r="18" spans="1:4" ht="14.45" x14ac:dyDescent="0.3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workbookViewId="0">
      <selection activeCell="B4" sqref="B4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ht="14.45" x14ac:dyDescent="0.3">
      <c r="A1" s="11"/>
      <c r="B1" s="3"/>
      <c r="C1" s="3"/>
    </row>
    <row r="2" spans="1:7" ht="23.25" x14ac:dyDescent="0.35">
      <c r="A2" s="13" t="s">
        <v>199</v>
      </c>
    </row>
    <row r="3" spans="1:7" ht="24" thickBot="1" x14ac:dyDescent="0.4">
      <c r="A3" s="13"/>
      <c r="D3" s="15" t="s">
        <v>211</v>
      </c>
    </row>
    <row r="4" spans="1:7" ht="24" thickBot="1" x14ac:dyDescent="0.4">
      <c r="A4" s="25" t="s">
        <v>176</v>
      </c>
      <c r="B4" s="49" t="str">
        <f>IF(OR(ISERROR(F6),ISERROR(F7),F6="",F7="",F6=0,F7=0),"",(F6/F7)*100)</f>
        <v/>
      </c>
      <c r="C4" s="14"/>
      <c r="D4" s="99" t="s">
        <v>192</v>
      </c>
      <c r="E4" s="99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0</v>
      </c>
    </row>
    <row r="5" spans="1:7" ht="36.75" customHeight="1" x14ac:dyDescent="0.3">
      <c r="D5" s="98" t="s">
        <v>195</v>
      </c>
      <c r="E5" s="98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0</v>
      </c>
      <c r="G5" t="s">
        <v>196</v>
      </c>
    </row>
    <row r="6" spans="1:7" ht="14.45" x14ac:dyDescent="0.3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0</v>
      </c>
      <c r="G6" t="s">
        <v>224</v>
      </c>
    </row>
    <row r="7" spans="1:7" ht="14.45" x14ac:dyDescent="0.3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0</v>
      </c>
      <c r="G7" t="s">
        <v>224</v>
      </c>
    </row>
    <row r="8" spans="1:7" x14ac:dyDescent="0.25">
      <c r="A8" t="s">
        <v>212</v>
      </c>
    </row>
    <row r="9" spans="1:7" ht="14.45" x14ac:dyDescent="0.3">
      <c r="A9" s="5"/>
    </row>
    <row r="10" spans="1:7" ht="14.45" x14ac:dyDescent="0.3">
      <c r="A10" s="5"/>
    </row>
    <row r="11" spans="1:7" x14ac:dyDescent="0.25">
      <c r="A11" s="5"/>
      <c r="B11" s="5" t="s">
        <v>213</v>
      </c>
    </row>
    <row r="12" spans="1:7" x14ac:dyDescent="0.25">
      <c r="A12" s="2"/>
      <c r="B12" s="5" t="s">
        <v>214</v>
      </c>
    </row>
    <row r="13" spans="1:7" x14ac:dyDescent="0.25">
      <c r="A13" s="2"/>
      <c r="B13" s="5" t="s">
        <v>216</v>
      </c>
    </row>
    <row r="14" spans="1:7" x14ac:dyDescent="0.25">
      <c r="A14" s="2"/>
      <c r="B14" s="5" t="s">
        <v>217</v>
      </c>
    </row>
    <row r="15" spans="1:7" ht="14.45" x14ac:dyDescent="0.3">
      <c r="A15" s="2"/>
    </row>
    <row r="16" spans="1:7" ht="14.45" x14ac:dyDescent="0.3">
      <c r="A16" s="2"/>
    </row>
    <row r="17" spans="1:4" ht="14.45" x14ac:dyDescent="0.3">
      <c r="A17" s="2"/>
      <c r="D17" s="5" t="s">
        <v>215</v>
      </c>
    </row>
    <row r="18" spans="1:4" ht="14.45" x14ac:dyDescent="0.3">
      <c r="A18" s="2"/>
    </row>
    <row r="19" spans="1:4" ht="127.5" customHeight="1" x14ac:dyDescent="0.3">
      <c r="A19" s="5"/>
    </row>
    <row r="23" spans="1:4" x14ac:dyDescent="0.25">
      <c r="A23" s="5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topLeftCell="A85" workbookViewId="0">
      <selection activeCell="A122" sqref="A122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ht="14.45" x14ac:dyDescent="0.3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" x14ac:dyDescent="0.35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09.5" x14ac:dyDescent="0.3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ht="14.45" x14ac:dyDescent="0.3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ht="14.45" x14ac:dyDescent="0.3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ht="14.45" x14ac:dyDescent="0.3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ht="14.45" x14ac:dyDescent="0.3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ht="14.45" x14ac:dyDescent="0.3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ht="14.45" x14ac:dyDescent="0.3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ht="14.45" x14ac:dyDescent="0.3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ht="14.45" x14ac:dyDescent="0.3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ht="14.45" x14ac:dyDescent="0.3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ht="14.45" x14ac:dyDescent="0.3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ht="14.45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" x14ac:dyDescent="0.35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09.5" x14ac:dyDescent="0.3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ht="14.45" x14ac:dyDescent="0.3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2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ht="14.45" x14ac:dyDescent="0.3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2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ht="14.45" x14ac:dyDescent="0.3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25" x14ac:dyDescent="0.2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25" x14ac:dyDescent="0.2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ht="14.45" x14ac:dyDescent="0.3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2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" x14ac:dyDescent="0.35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09.5" x14ac:dyDescent="0.3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ht="14.45" x14ac:dyDescent="0.3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2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2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25" x14ac:dyDescent="0.2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2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2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2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ht="14.45" x14ac:dyDescent="0.3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ht="14.45" x14ac:dyDescent="0.3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2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2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2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25" x14ac:dyDescent="0.2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ht="14.45" x14ac:dyDescent="0.3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ht="14.45" x14ac:dyDescent="0.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ht="14.45" x14ac:dyDescent="0.3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" x14ac:dyDescent="0.35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09.5" x14ac:dyDescent="0.3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2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ht="14.45" x14ac:dyDescent="0.3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2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2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2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2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ht="14.45" x14ac:dyDescent="0.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ht="14.45" x14ac:dyDescent="0.3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" x14ac:dyDescent="0.35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09.5" x14ac:dyDescent="0.3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3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ht="14.45" x14ac:dyDescent="0.3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ht="14.45" x14ac:dyDescent="0.3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25" x14ac:dyDescent="0.2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2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25" x14ac:dyDescent="0.2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2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2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2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ht="14.45" x14ac:dyDescent="0.3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ht="14.45" x14ac:dyDescent="0.3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2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" x14ac:dyDescent="0.35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09.5" x14ac:dyDescent="0.3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ht="14.45" x14ac:dyDescent="0.3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ht="14.45" x14ac:dyDescent="0.3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2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ht="14.45" x14ac:dyDescent="0.3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6.25" x14ac:dyDescent="0.2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2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7.6" x14ac:dyDescent="0.3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ht="14.45" x14ac:dyDescent="0.3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2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" x14ac:dyDescent="0.35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09.5" x14ac:dyDescent="0.3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ht="14.45" x14ac:dyDescent="0.3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2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ht="14.45" x14ac:dyDescent="0.3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25" x14ac:dyDescent="0.2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25" x14ac:dyDescent="0.2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ht="14.45" x14ac:dyDescent="0.3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7.6" x14ac:dyDescent="0.3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2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ht="14.45" x14ac:dyDescent="0.3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25" x14ac:dyDescent="0.2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ht="14.45" x14ac:dyDescent="0.3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ht="14.45" x14ac:dyDescent="0.3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" x14ac:dyDescent="0.35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09.5" x14ac:dyDescent="0.3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2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2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2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2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2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2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2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75" x14ac:dyDescent="0.3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09.5" x14ac:dyDescent="0.3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25" x14ac:dyDescent="0.2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2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2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2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2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2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2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ht="26.25" x14ac:dyDescent="0.2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2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75" x14ac:dyDescent="0.3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09.5" x14ac:dyDescent="0.3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2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2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2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2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2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zoomScaleNormal="100" workbookViewId="0">
      <selection activeCell="E13" sqref="E13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ht="14.45" x14ac:dyDescent="0.3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ht="14.45" x14ac:dyDescent="0.3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ht="14.45" x14ac:dyDescent="0.3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ht="14.45" x14ac:dyDescent="0.3">
      <c r="A11" s="2">
        <v>6</v>
      </c>
      <c r="E11" t="s">
        <v>162</v>
      </c>
      <c r="M11" s="2">
        <v>1</v>
      </c>
      <c r="N11" s="2">
        <v>1</v>
      </c>
    </row>
    <row r="12" spans="1:14" ht="14.45" x14ac:dyDescent="0.3">
      <c r="A12" s="2">
        <v>7</v>
      </c>
      <c r="E12" t="s">
        <v>232</v>
      </c>
      <c r="M12" s="2">
        <v>2</v>
      </c>
      <c r="N12" s="2">
        <v>2</v>
      </c>
    </row>
    <row r="13" spans="1:14" ht="14.45" x14ac:dyDescent="0.3">
      <c r="A13" s="2">
        <v>8</v>
      </c>
      <c r="E13" t="s">
        <v>233</v>
      </c>
      <c r="M13" s="2">
        <v>3</v>
      </c>
      <c r="N13" s="2">
        <v>3</v>
      </c>
    </row>
    <row r="14" spans="1:14" ht="14.45" x14ac:dyDescent="0.3">
      <c r="A14" s="2">
        <v>9</v>
      </c>
      <c r="E14" t="s">
        <v>234</v>
      </c>
      <c r="M14" s="2">
        <v>4</v>
      </c>
      <c r="N14" s="2">
        <v>4</v>
      </c>
    </row>
    <row r="15" spans="1:14" ht="14.45" x14ac:dyDescent="0.3">
      <c r="A15" s="2">
        <v>10</v>
      </c>
      <c r="E15" t="s">
        <v>235</v>
      </c>
      <c r="M15" s="2">
        <v>5</v>
      </c>
      <c r="N15" s="2">
        <v>5</v>
      </c>
    </row>
    <row r="16" spans="1:14" ht="14.45" x14ac:dyDescent="0.3">
      <c r="A16" s="2" t="s">
        <v>7</v>
      </c>
      <c r="E16" t="s">
        <v>163</v>
      </c>
      <c r="M16" s="2">
        <v>6</v>
      </c>
      <c r="N16" s="2">
        <v>6</v>
      </c>
    </row>
    <row r="17" spans="5:14" ht="14.45" x14ac:dyDescent="0.3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ht="14.45" x14ac:dyDescent="0.3">
      <c r="E20" t="s">
        <v>236</v>
      </c>
      <c r="M20" s="2">
        <v>10</v>
      </c>
      <c r="N20" s="2">
        <v>10</v>
      </c>
    </row>
    <row r="21" spans="5:14" ht="14.45" x14ac:dyDescent="0.3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workbookViewId="0">
      <selection sqref="A1:G1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5" t="s">
        <v>182</v>
      </c>
      <c r="B1" s="95"/>
      <c r="C1" s="95"/>
      <c r="D1" s="95"/>
      <c r="E1" s="95"/>
      <c r="F1" s="95"/>
      <c r="G1" s="95"/>
      <c r="M1" s="3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ht="14.45" x14ac:dyDescent="0.3">
      <c r="A3" s="17" t="s">
        <v>246</v>
      </c>
      <c r="B3" s="17" t="s">
        <v>8</v>
      </c>
      <c r="C3" s="56"/>
      <c r="D3" s="55" t="str">
        <f t="shared" ref="D3:D12" si="0">IF(OR(TipoDeSitio="",C3="NA"),"",VLOOKUP(CONCATENATE(A3,": ",B3),Tabla621,MATCH(TipoDeSitio,Tipos,0)+1,0))</f>
        <v/>
      </c>
      <c r="E3" s="45"/>
      <c r="F3" s="34" t="str">
        <f t="shared" ref="F3:F12" si="1">IF(C3="","",VLOOKUP(C3,ValoresVC,2,0))</f>
        <v/>
      </c>
      <c r="G3" s="34" t="str">
        <f t="shared" ref="G3:G12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M3" s="11"/>
    </row>
    <row r="4" spans="1:13" ht="14.45" x14ac:dyDescent="0.3">
      <c r="A4" s="17" t="s">
        <v>247</v>
      </c>
      <c r="B4" s="17" t="s">
        <v>275</v>
      </c>
      <c r="C4" s="56"/>
      <c r="D4" s="55" t="str">
        <f t="shared" si="0"/>
        <v/>
      </c>
      <c r="E4" s="45"/>
      <c r="F4" s="34" t="str">
        <f t="shared" si="1"/>
        <v/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12" si="3">IF(OR(H4="",F4=""),"",H4*F4)</f>
        <v/>
      </c>
      <c r="J4" s="36" t="str">
        <f t="shared" ref="J4:J12" si="4">IF(H4="","",H4*10)</f>
        <v/>
      </c>
      <c r="M4" s="11"/>
    </row>
    <row r="5" spans="1:13" ht="14.45" x14ac:dyDescent="0.3">
      <c r="A5" s="17" t="s">
        <v>248</v>
      </c>
      <c r="B5" s="17" t="s">
        <v>9</v>
      </c>
      <c r="C5" s="56"/>
      <c r="D5" s="55" t="str">
        <f t="shared" si="0"/>
        <v/>
      </c>
      <c r="E5" s="45"/>
      <c r="F5" s="34" t="str">
        <f t="shared" si="1"/>
        <v/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M5" s="11"/>
    </row>
    <row r="6" spans="1:13" x14ac:dyDescent="0.25">
      <c r="A6" s="17" t="s">
        <v>249</v>
      </c>
      <c r="B6" s="17" t="s">
        <v>4</v>
      </c>
      <c r="C6" s="56"/>
      <c r="D6" s="55" t="str">
        <f t="shared" si="0"/>
        <v/>
      </c>
      <c r="E6" s="45"/>
      <c r="F6" s="34" t="str">
        <f t="shared" si="1"/>
        <v/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M6" s="11"/>
    </row>
    <row r="7" spans="1:13" x14ac:dyDescent="0.25">
      <c r="A7" s="17" t="s">
        <v>250</v>
      </c>
      <c r="B7" s="17" t="s">
        <v>10</v>
      </c>
      <c r="C7" s="56"/>
      <c r="D7" s="55" t="str">
        <f t="shared" si="0"/>
        <v/>
      </c>
      <c r="E7" s="45"/>
      <c r="F7" s="34" t="str">
        <f t="shared" si="1"/>
        <v/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M7" s="11"/>
    </row>
    <row r="8" spans="1:13" x14ac:dyDescent="0.25">
      <c r="A8" s="17" t="s">
        <v>251</v>
      </c>
      <c r="B8" s="17" t="s">
        <v>11</v>
      </c>
      <c r="C8" s="56"/>
      <c r="D8" s="55" t="str">
        <f t="shared" si="0"/>
        <v/>
      </c>
      <c r="E8" s="45"/>
      <c r="F8" s="34" t="str">
        <f t="shared" si="1"/>
        <v/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M8" s="11"/>
    </row>
    <row r="9" spans="1:13" ht="14.45" x14ac:dyDescent="0.3">
      <c r="A9" s="17" t="s">
        <v>252</v>
      </c>
      <c r="B9" s="17" t="s">
        <v>17</v>
      </c>
      <c r="C9" s="56"/>
      <c r="D9" s="55" t="str">
        <f t="shared" si="0"/>
        <v/>
      </c>
      <c r="E9" s="45"/>
      <c r="F9" s="34" t="str">
        <f t="shared" si="1"/>
        <v/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M9" s="11"/>
    </row>
    <row r="10" spans="1:13" ht="14.45" x14ac:dyDescent="0.3">
      <c r="A10" s="17" t="s">
        <v>253</v>
      </c>
      <c r="B10" s="17" t="s">
        <v>18</v>
      </c>
      <c r="C10" s="56"/>
      <c r="D10" s="55" t="str">
        <f t="shared" si="0"/>
        <v/>
      </c>
      <c r="E10" s="45"/>
      <c r="F10" s="34" t="str">
        <f t="shared" si="1"/>
        <v/>
      </c>
      <c r="G10" s="34" t="str">
        <f t="shared" si="2"/>
        <v/>
      </c>
      <c r="H10" s="35" t="str">
        <f>IF(OR(G10="",G10=0,'Cálculo de % usabilidad'!$F$5=0),"",G10/'Cálculo de % usabilidad'!$F$5)</f>
        <v/>
      </c>
      <c r="I10" s="35" t="str">
        <f t="shared" si="3"/>
        <v/>
      </c>
      <c r="J10" s="36" t="str">
        <f t="shared" si="4"/>
        <v/>
      </c>
      <c r="M10" s="11"/>
    </row>
    <row r="11" spans="1:13" x14ac:dyDescent="0.25">
      <c r="A11" s="17" t="s">
        <v>254</v>
      </c>
      <c r="B11" s="17" t="s">
        <v>19</v>
      </c>
      <c r="C11" s="56"/>
      <c r="D11" s="55" t="str">
        <f t="shared" si="0"/>
        <v/>
      </c>
      <c r="E11" s="45"/>
      <c r="F11" s="34" t="str">
        <f t="shared" si="1"/>
        <v/>
      </c>
      <c r="G11" s="34" t="str">
        <f t="shared" si="2"/>
        <v/>
      </c>
      <c r="H11" s="35" t="str">
        <f>IF(OR(G11="",G11=0,'Cálculo de % usabilidad'!$F$5=0),"",G11/'Cálculo de % usabilidad'!$F$5)</f>
        <v/>
      </c>
      <c r="I11" s="35" t="str">
        <f t="shared" si="3"/>
        <v/>
      </c>
      <c r="J11" s="36" t="str">
        <f t="shared" si="4"/>
        <v/>
      </c>
      <c r="M11" s="11"/>
    </row>
    <row r="12" spans="1:13" ht="15.75" thickBot="1" x14ac:dyDescent="0.3">
      <c r="A12" s="17" t="s">
        <v>255</v>
      </c>
      <c r="B12" s="17" t="s">
        <v>5</v>
      </c>
      <c r="C12" s="56"/>
      <c r="D12" s="55" t="str">
        <f t="shared" si="0"/>
        <v/>
      </c>
      <c r="E12" s="45"/>
      <c r="F12" s="34" t="str">
        <f t="shared" si="1"/>
        <v/>
      </c>
      <c r="G12" s="34" t="str">
        <f t="shared" si="2"/>
        <v/>
      </c>
      <c r="H12" s="35" t="str">
        <f>IF(OR(G12="",G12=0,'Cálculo de % usabilidad'!$F$5=0),"",G12/'Cálculo de % usabilidad'!$F$5)</f>
        <v/>
      </c>
      <c r="I12" s="35" t="str">
        <f t="shared" si="3"/>
        <v/>
      </c>
      <c r="J12" s="36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thickBot="1" x14ac:dyDescent="0.35">
      <c r="G13" s="50" t="str">
        <f>IF(SUM(G3:G12)=0,"",SUM(G3:G12))</f>
        <v/>
      </c>
      <c r="M13" s="3"/>
    </row>
    <row r="14" spans="1:13" ht="14.45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ht="14.45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ht="14.45" x14ac:dyDescent="0.3">
      <c r="C19" s="9"/>
      <c r="D19" s="9"/>
      <c r="E19" s="9"/>
      <c r="F19" s="9"/>
      <c r="G19" s="9"/>
      <c r="H19" s="9"/>
      <c r="I19" s="9"/>
      <c r="J19" s="9"/>
    </row>
    <row r="20" spans="3:10" ht="14.45" x14ac:dyDescent="0.3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Normal="100" workbookViewId="0">
      <selection activeCell="B1" sqref="B1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183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17" t="s">
        <v>27</v>
      </c>
      <c r="B3" s="17" t="s">
        <v>34</v>
      </c>
      <c r="C3" s="54"/>
      <c r="D3" s="55" t="str">
        <f t="shared" ref="D3:D9" si="0">IF(OR(TipoDeSitio="",C3="NA"),"",VLOOKUP(CONCATENATE(A3,": ",B3),Tabla622,MATCH(TipoDeSitio,Tipos,0)+1,0))</f>
        <v/>
      </c>
      <c r="E3" s="45"/>
      <c r="F3" s="19" t="str">
        <f t="shared" ref="F3:F9" si="1">IF(C3="","",VLOOKUP(C3,ValoresVC,2,0))</f>
        <v/>
      </c>
      <c r="G3" s="34" t="str">
        <f t="shared" ref="G3:G9" si="2">IF(D3="","",VLOOKUP($D3,ValoresRC,2,0))</f>
        <v/>
      </c>
      <c r="H3" s="35" t="str">
        <f>IF(OR(G3="",G3=0,'Cálculo de % usabilidad'!$F$5=0),"",G3/'Cálculo de % usabilidad'!$F$5)</f>
        <v/>
      </c>
      <c r="I3" s="35" t="str">
        <f>IF(OR(H3="",F3=""),"",H3*F3)</f>
        <v/>
      </c>
      <c r="J3" s="36" t="str">
        <f>IF(H3="","",H3*10)</f>
        <v/>
      </c>
      <c r="K3" s="6"/>
    </row>
    <row r="4" spans="1:13" x14ac:dyDescent="0.25">
      <c r="A4" s="17" t="s">
        <v>28</v>
      </c>
      <c r="B4" s="17" t="s">
        <v>35</v>
      </c>
      <c r="C4" s="54"/>
      <c r="D4" s="55" t="str">
        <f t="shared" si="0"/>
        <v/>
      </c>
      <c r="E4" s="45"/>
      <c r="F4" s="19" t="str">
        <f t="shared" si="1"/>
        <v/>
      </c>
      <c r="G4" s="34" t="str">
        <f t="shared" si="2"/>
        <v/>
      </c>
      <c r="H4" s="35" t="str">
        <f>IF(OR(G4="",G4=0,'Cálculo de % usabilidad'!$F$5=0),"",G4/'Cálculo de % usabilidad'!$F$5)</f>
        <v/>
      </c>
      <c r="I4" s="35" t="str">
        <f t="shared" ref="I4:I9" si="3">IF(OR(H4="",F4=""),"",H4*F4)</f>
        <v/>
      </c>
      <c r="J4" s="36" t="str">
        <f t="shared" ref="J4:J9" si="4">IF(H4="","",H4*10)</f>
        <v/>
      </c>
      <c r="K4" s="6"/>
    </row>
    <row r="5" spans="1:13" ht="14.45" x14ac:dyDescent="0.3">
      <c r="A5" s="17" t="s">
        <v>29</v>
      </c>
      <c r="B5" s="17" t="s">
        <v>36</v>
      </c>
      <c r="C5" s="54"/>
      <c r="D5" s="55" t="str">
        <f t="shared" si="0"/>
        <v/>
      </c>
      <c r="E5" s="45"/>
      <c r="F5" s="19" t="str">
        <f t="shared" si="1"/>
        <v/>
      </c>
      <c r="G5" s="34" t="str">
        <f t="shared" si="2"/>
        <v/>
      </c>
      <c r="H5" s="35" t="str">
        <f>IF(OR(G5="",G5=0,'Cálculo de % usabilidad'!$F$5=0),"",G5/'Cálculo de % usabilidad'!$F$5)</f>
        <v/>
      </c>
      <c r="I5" s="35" t="str">
        <f t="shared" si="3"/>
        <v/>
      </c>
      <c r="J5" s="36" t="str">
        <f t="shared" si="4"/>
        <v/>
      </c>
      <c r="K5" s="6"/>
    </row>
    <row r="6" spans="1:13" x14ac:dyDescent="0.25">
      <c r="A6" s="17" t="s">
        <v>30</v>
      </c>
      <c r="B6" s="17" t="s">
        <v>37</v>
      </c>
      <c r="C6" s="54"/>
      <c r="D6" s="55" t="str">
        <f t="shared" si="0"/>
        <v/>
      </c>
      <c r="E6" s="45"/>
      <c r="F6" s="19" t="str">
        <f t="shared" si="1"/>
        <v/>
      </c>
      <c r="G6" s="34" t="str">
        <f t="shared" si="2"/>
        <v/>
      </c>
      <c r="H6" s="35" t="str">
        <f>IF(OR(G6="",G6=0,'Cálculo de % usabilidad'!$F$5=0),"",G6/'Cálculo de % usabilidad'!$F$5)</f>
        <v/>
      </c>
      <c r="I6" s="35" t="str">
        <f t="shared" si="3"/>
        <v/>
      </c>
      <c r="J6" s="36" t="str">
        <f t="shared" si="4"/>
        <v/>
      </c>
      <c r="K6" s="6"/>
    </row>
    <row r="7" spans="1:13" ht="14.45" x14ac:dyDescent="0.3">
      <c r="A7" s="17" t="s">
        <v>31</v>
      </c>
      <c r="B7" s="17" t="s">
        <v>38</v>
      </c>
      <c r="C7" s="54"/>
      <c r="D7" s="55" t="str">
        <f t="shared" si="0"/>
        <v/>
      </c>
      <c r="E7" s="45"/>
      <c r="F7" s="19" t="str">
        <f t="shared" si="1"/>
        <v/>
      </c>
      <c r="G7" s="34" t="str">
        <f t="shared" si="2"/>
        <v/>
      </c>
      <c r="H7" s="35" t="str">
        <f>IF(OR(G7="",G7=0,'Cálculo de % usabilidad'!$F$5=0),"",G7/'Cálculo de % usabilidad'!$F$5)</f>
        <v/>
      </c>
      <c r="I7" s="35" t="str">
        <f t="shared" si="3"/>
        <v/>
      </c>
      <c r="J7" s="36" t="str">
        <f t="shared" si="4"/>
        <v/>
      </c>
      <c r="K7" s="6"/>
    </row>
    <row r="8" spans="1:13" ht="30" x14ac:dyDescent="0.25">
      <c r="A8" s="17" t="s">
        <v>32</v>
      </c>
      <c r="B8" s="18" t="s">
        <v>39</v>
      </c>
      <c r="C8" s="54"/>
      <c r="D8" s="55" t="str">
        <f t="shared" si="0"/>
        <v/>
      </c>
      <c r="E8" s="45"/>
      <c r="F8" s="19" t="str">
        <f t="shared" si="1"/>
        <v/>
      </c>
      <c r="G8" s="34" t="str">
        <f t="shared" si="2"/>
        <v/>
      </c>
      <c r="H8" s="35" t="str">
        <f>IF(OR(G8="",G8=0,'Cálculo de % usabilidad'!$F$5=0),"",G8/'Cálculo de % usabilidad'!$F$5)</f>
        <v/>
      </c>
      <c r="I8" s="35" t="str">
        <f t="shared" si="3"/>
        <v/>
      </c>
      <c r="J8" s="36" t="str">
        <f t="shared" si="4"/>
        <v/>
      </c>
      <c r="K8" s="6"/>
    </row>
    <row r="9" spans="1:13" ht="30.75" thickBot="1" x14ac:dyDescent="0.3">
      <c r="A9" s="17" t="s">
        <v>33</v>
      </c>
      <c r="B9" s="18" t="s">
        <v>40</v>
      </c>
      <c r="C9" s="54"/>
      <c r="D9" s="55" t="str">
        <f t="shared" si="0"/>
        <v/>
      </c>
      <c r="E9" s="45"/>
      <c r="F9" s="19" t="str">
        <f t="shared" si="1"/>
        <v/>
      </c>
      <c r="G9" s="34" t="str">
        <f t="shared" si="2"/>
        <v/>
      </c>
      <c r="H9" s="35" t="str">
        <f>IF(OR(G9="",G9=0,'Cálculo de % usabilidad'!$F$5=0),"",G9/'Cálculo de % usabilidad'!$F$5)</f>
        <v/>
      </c>
      <c r="I9" s="35" t="str">
        <f t="shared" si="3"/>
        <v/>
      </c>
      <c r="J9" s="36" t="str">
        <f t="shared" si="4"/>
        <v/>
      </c>
      <c r="K9" t="s">
        <v>193</v>
      </c>
      <c r="L9" s="12">
        <f>7-(COUNTIF(C3:C9,"NA")+COUNTBLANK(C3:C9))</f>
        <v>0</v>
      </c>
      <c r="M9" s="3" t="s">
        <v>194</v>
      </c>
    </row>
    <row r="10" spans="1:13" thickBot="1" x14ac:dyDescent="0.35">
      <c r="G10" s="50" t="str">
        <f>IF(SUM(G3:G9)=0,"",SUM(G3:G9))</f>
        <v/>
      </c>
    </row>
    <row r="11" spans="1:13" ht="14.45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ht="14.45" x14ac:dyDescent="0.3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ht="14.45" x14ac:dyDescent="0.3">
      <c r="C16" s="9"/>
      <c r="D16" s="9"/>
      <c r="E16" s="9"/>
      <c r="F16" s="9"/>
      <c r="G16" s="9"/>
      <c r="H16" s="9"/>
      <c r="I16" s="9"/>
      <c r="J16" s="9"/>
    </row>
    <row r="17" spans="3:5" ht="14.45" x14ac:dyDescent="0.3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tabSelected="1" workbookViewId="0">
      <selection activeCell="B1" sqref="B1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184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41</v>
      </c>
      <c r="B3" s="20" t="s">
        <v>52</v>
      </c>
      <c r="C3" s="51"/>
      <c r="D3" s="52" t="str">
        <f t="shared" ref="D3:D16" si="0">IF(OR(TipoDeSitio="",C3="NA"),"",VLOOKUP(CONCATENATE(A3,": ",B3),Tabla623,MATCH(TipoDeSitio,Tipos,0)+1,0))</f>
        <v/>
      </c>
      <c r="E3" s="44"/>
      <c r="F3" s="22" t="str">
        <f t="shared" ref="F3:F16" si="1">IF(C3="","",VLOOKUP(C3,ValoresVC,2,0))</f>
        <v/>
      </c>
      <c r="G3" s="37" t="str">
        <f t="shared" ref="G3:G16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42</v>
      </c>
      <c r="B4" s="20" t="s">
        <v>53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6" si="3">IF(OR(H4="",F4=""),"",H4*F4)</f>
        <v/>
      </c>
      <c r="J4" s="42" t="str">
        <f t="shared" ref="J4:J16" si="4">IF(H4="","",H4*10)</f>
        <v/>
      </c>
      <c r="K4" s="6"/>
    </row>
    <row r="5" spans="1:13" x14ac:dyDescent="0.25">
      <c r="A5" s="20" t="s">
        <v>43</v>
      </c>
      <c r="B5" s="20" t="s">
        <v>276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44</v>
      </c>
      <c r="B6" s="21" t="s">
        <v>277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45</v>
      </c>
      <c r="B7" s="21" t="s">
        <v>268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46</v>
      </c>
      <c r="B8" s="21" t="s">
        <v>54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47</v>
      </c>
      <c r="B9" s="21" t="s">
        <v>55</v>
      </c>
      <c r="C9" s="51"/>
      <c r="D9" s="52" t="str">
        <f t="shared" si="0"/>
        <v/>
      </c>
      <c r="E9" s="44"/>
      <c r="F9" s="22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ht="14.45" x14ac:dyDescent="0.3">
      <c r="A10" s="20" t="s">
        <v>48</v>
      </c>
      <c r="B10" s="20" t="s">
        <v>56</v>
      </c>
      <c r="C10" s="51"/>
      <c r="D10" s="52" t="str">
        <f t="shared" si="0"/>
        <v/>
      </c>
      <c r="E10" s="44"/>
      <c r="F10" s="22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ht="14.45" x14ac:dyDescent="0.3">
      <c r="A11" s="20" t="s">
        <v>49</v>
      </c>
      <c r="B11" s="20" t="s">
        <v>57</v>
      </c>
      <c r="C11" s="51"/>
      <c r="D11" s="52" t="str">
        <f t="shared" si="0"/>
        <v/>
      </c>
      <c r="E11" s="44"/>
      <c r="F11" s="22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x14ac:dyDescent="0.25">
      <c r="A12" s="20" t="s">
        <v>50</v>
      </c>
      <c r="B12" s="20" t="s">
        <v>58</v>
      </c>
      <c r="C12" s="51"/>
      <c r="D12" s="52" t="str">
        <f t="shared" si="0"/>
        <v/>
      </c>
      <c r="E12" s="44"/>
      <c r="F12" s="22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</row>
    <row r="13" spans="1:13" x14ac:dyDescent="0.25">
      <c r="A13" s="20" t="s">
        <v>51</v>
      </c>
      <c r="B13" s="21" t="s">
        <v>59</v>
      </c>
      <c r="C13" s="51"/>
      <c r="D13" s="52" t="str">
        <f t="shared" si="0"/>
        <v/>
      </c>
      <c r="E13" s="44"/>
      <c r="F13" s="22" t="str">
        <f t="shared" si="1"/>
        <v/>
      </c>
      <c r="G13" s="37" t="str">
        <f t="shared" si="2"/>
        <v/>
      </c>
      <c r="H13" s="41" t="str">
        <f>IF(OR(G13="",G13=0,'Cálculo de % usabilidad'!$F$5=0),"",G13/'Cálculo de % usabilidad'!$F$5)</f>
        <v/>
      </c>
      <c r="I13" s="41" t="str">
        <f t="shared" si="3"/>
        <v/>
      </c>
      <c r="J13" s="42" t="str">
        <f t="shared" si="4"/>
        <v/>
      </c>
    </row>
    <row r="14" spans="1:13" x14ac:dyDescent="0.25">
      <c r="A14" s="20" t="s">
        <v>60</v>
      </c>
      <c r="B14" s="20" t="s">
        <v>63</v>
      </c>
      <c r="C14" s="51"/>
      <c r="D14" s="52" t="str">
        <f t="shared" si="0"/>
        <v/>
      </c>
      <c r="E14" s="44"/>
      <c r="F14" s="22" t="str">
        <f t="shared" si="1"/>
        <v/>
      </c>
      <c r="G14" s="37" t="str">
        <f t="shared" si="2"/>
        <v/>
      </c>
      <c r="H14" s="41" t="str">
        <f>IF(OR(G14="",G14=0,'Cálculo de % usabilidad'!$F$5=0),"",G14/'Cálculo de % usabilidad'!$F$5)</f>
        <v/>
      </c>
      <c r="I14" s="41" t="str">
        <f t="shared" si="3"/>
        <v/>
      </c>
      <c r="J14" s="42" t="str">
        <f t="shared" si="4"/>
        <v/>
      </c>
    </row>
    <row r="15" spans="1:13" ht="30" x14ac:dyDescent="0.25">
      <c r="A15" s="20" t="s">
        <v>61</v>
      </c>
      <c r="B15" s="21" t="s">
        <v>269</v>
      </c>
      <c r="C15" s="51"/>
      <c r="D15" s="52" t="str">
        <f t="shared" si="0"/>
        <v/>
      </c>
      <c r="E15" s="44"/>
      <c r="F15" s="22" t="str">
        <f t="shared" si="1"/>
        <v/>
      </c>
      <c r="G15" s="37" t="str">
        <f t="shared" si="2"/>
        <v/>
      </c>
      <c r="H15" s="41" t="str">
        <f>IF(OR(G15="",G15=0,'Cálculo de % usabilidad'!$F$5=0),"",G15/'Cálculo de % usabilidad'!$F$5)</f>
        <v/>
      </c>
      <c r="I15" s="41" t="str">
        <f t="shared" si="3"/>
        <v/>
      </c>
      <c r="J15" s="42" t="str">
        <f t="shared" si="4"/>
        <v/>
      </c>
    </row>
    <row r="16" spans="1:13" ht="15.75" thickBot="1" x14ac:dyDescent="0.3">
      <c r="A16" s="20" t="s">
        <v>62</v>
      </c>
      <c r="B16" s="21" t="s">
        <v>270</v>
      </c>
      <c r="C16" s="51"/>
      <c r="D16" s="52" t="str">
        <f t="shared" si="0"/>
        <v/>
      </c>
      <c r="E16" s="44"/>
      <c r="F16" s="22" t="str">
        <f t="shared" si="1"/>
        <v/>
      </c>
      <c r="G16" s="37" t="str">
        <f t="shared" si="2"/>
        <v/>
      </c>
      <c r="H16" s="41" t="str">
        <f>IF(OR(G16="",G16=0,'Cálculo de % usabilidad'!$F$5=0),"",G16/'Cálculo de % usabilidad'!$F$5)</f>
        <v/>
      </c>
      <c r="I16" s="41" t="str">
        <f t="shared" si="3"/>
        <v/>
      </c>
      <c r="J16" s="42" t="str">
        <f t="shared" si="4"/>
        <v/>
      </c>
      <c r="K16" t="s">
        <v>193</v>
      </c>
      <c r="L16" s="12">
        <f>14-(COUNTIF(C3:C16,"NA")+COUNTBLANK(C3:C16))</f>
        <v>0</v>
      </c>
      <c r="M16" s="3" t="s">
        <v>194</v>
      </c>
    </row>
    <row r="17" spans="1:10" thickBot="1" x14ac:dyDescent="0.35">
      <c r="G17" s="50" t="str">
        <f>IF(SUM(G3:G16)=0,"",SUM(G3:G16))</f>
        <v/>
      </c>
    </row>
    <row r="18" spans="1:10" ht="14.45" x14ac:dyDescent="0.3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2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2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2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ht="14.45" x14ac:dyDescent="0.3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ht="14.45" x14ac:dyDescent="0.3">
      <c r="C23" s="9"/>
      <c r="D23" s="9"/>
      <c r="E23" s="9"/>
      <c r="F23" s="9"/>
      <c r="G23" s="9"/>
      <c r="H23" s="9"/>
      <c r="I23" s="9"/>
      <c r="J23" s="9"/>
    </row>
    <row r="24" spans="1:10" ht="14.45" x14ac:dyDescent="0.3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B1" sqref="B1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185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64</v>
      </c>
      <c r="B3" s="20" t="s">
        <v>70</v>
      </c>
      <c r="C3" s="51"/>
      <c r="D3" s="52" t="str">
        <f t="shared" ref="D3:D8" si="0">IF(OR(TipoDeSitio="",C3="NA"),"",VLOOKUP(CONCATENATE(A3,": ",B3),Tabla624,MATCH(TipoDeSitio,Tipos,0)+1,0))</f>
        <v/>
      </c>
      <c r="E3" s="44"/>
      <c r="F3" s="22" t="str">
        <f t="shared" ref="F3:F8" si="1">IF(C3="","",VLOOKUP(C3,ValoresVC,2,0))</f>
        <v/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ht="14.45" x14ac:dyDescent="0.3">
      <c r="A4" s="20" t="s">
        <v>65</v>
      </c>
      <c r="B4" s="20" t="s">
        <v>71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25">
      <c r="A5" s="20" t="s">
        <v>66</v>
      </c>
      <c r="B5" s="20" t="s">
        <v>72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67</v>
      </c>
      <c r="B6" s="21" t="s">
        <v>73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68</v>
      </c>
      <c r="B7" s="21" t="s">
        <v>74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.75" thickBot="1" x14ac:dyDescent="0.3">
      <c r="A8" s="20" t="s">
        <v>69</v>
      </c>
      <c r="B8" s="21" t="s">
        <v>75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0</v>
      </c>
      <c r="M8" s="3" t="s">
        <v>194</v>
      </c>
    </row>
    <row r="9" spans="1:13" thickBot="1" x14ac:dyDescent="0.35">
      <c r="G9" s="50" t="str">
        <f>IF(SUM(G3:G8)=0,"",SUM(G3:G8))</f>
        <v/>
      </c>
    </row>
    <row r="10" spans="1:13" ht="14.45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ht="14.45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ht="14.45" x14ac:dyDescent="0.3">
      <c r="C15" s="9"/>
      <c r="D15" s="9"/>
      <c r="E15" s="9"/>
      <c r="F15" s="9"/>
      <c r="G15" s="9"/>
      <c r="H15" s="9"/>
      <c r="I15" s="9"/>
      <c r="J15" s="9"/>
    </row>
    <row r="16" spans="1:13" ht="14.45" x14ac:dyDescent="0.3">
      <c r="C16" s="6"/>
      <c r="D16" s="6"/>
      <c r="E16" s="6"/>
    </row>
    <row r="17" spans="1:4" ht="14.45" x14ac:dyDescent="0.3">
      <c r="A17" s="7"/>
      <c r="B17" s="6"/>
      <c r="C17" s="6"/>
      <c r="D17" s="6"/>
    </row>
    <row r="18" spans="1:4" ht="14.45" x14ac:dyDescent="0.3">
      <c r="A18" s="6"/>
      <c r="B18" s="6"/>
      <c r="C18" s="6"/>
      <c r="D18" s="6"/>
    </row>
    <row r="19" spans="1:4" ht="14.45" x14ac:dyDescent="0.3">
      <c r="A19" s="3"/>
      <c r="B19" s="3"/>
      <c r="C19" s="3"/>
    </row>
    <row r="20" spans="1:4" ht="14.45" x14ac:dyDescent="0.3">
      <c r="A20" s="3"/>
      <c r="B20" s="3"/>
      <c r="C20" s="3"/>
    </row>
    <row r="21" spans="1:4" ht="14.45" x14ac:dyDescent="0.3">
      <c r="A21" s="3"/>
      <c r="B21" s="3"/>
      <c r="C21" s="3"/>
    </row>
    <row r="22" spans="1:4" ht="14.45" x14ac:dyDescent="0.3">
      <c r="A22" s="3"/>
      <c r="B22" s="3"/>
      <c r="C22" s="3"/>
    </row>
    <row r="23" spans="1:4" ht="14.45" x14ac:dyDescent="0.3">
      <c r="A23" s="3"/>
      <c r="B23" s="3"/>
      <c r="C23" s="3"/>
    </row>
    <row r="24" spans="1:4" ht="14.45" x14ac:dyDescent="0.3">
      <c r="A24" s="3"/>
      <c r="B24" s="3"/>
      <c r="C24" s="3"/>
    </row>
    <row r="25" spans="1:4" ht="14.45" x14ac:dyDescent="0.3">
      <c r="A25" s="3"/>
      <c r="B25" s="3"/>
      <c r="C25" s="3"/>
    </row>
    <row r="26" spans="1:4" ht="14.45" x14ac:dyDescent="0.3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B1" sqref="B1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186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30" x14ac:dyDescent="0.25">
      <c r="A3" s="20" t="s">
        <v>76</v>
      </c>
      <c r="B3" s="21" t="s">
        <v>87</v>
      </c>
      <c r="C3" s="51"/>
      <c r="D3" s="52" t="str">
        <f t="shared" ref="D3:D12" si="0">IF(OR(TipoDeSitio="",C3="NA"),"",VLOOKUP(CONCATENATE(A3,": ",B3),Tabla625,MATCH(TipoDeSitio,Tipos,0)+1,0))</f>
        <v/>
      </c>
      <c r="E3" s="44"/>
      <c r="F3" s="37" t="str">
        <f t="shared" ref="F3:F12" si="1">IF(C3="","",VLOOKUP(C3,ValoresVC,2,0))</f>
        <v/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ht="14.45" x14ac:dyDescent="0.3">
      <c r="A4" s="20" t="s">
        <v>77</v>
      </c>
      <c r="B4" s="20" t="s">
        <v>86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ht="14.45" x14ac:dyDescent="0.3">
      <c r="A5" s="20" t="s">
        <v>78</v>
      </c>
      <c r="B5" s="20" t="s">
        <v>88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79</v>
      </c>
      <c r="B6" s="21" t="s">
        <v>271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80</v>
      </c>
      <c r="B7" s="21" t="s">
        <v>89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30" x14ac:dyDescent="0.25">
      <c r="A8" s="20" t="s">
        <v>81</v>
      </c>
      <c r="B8" s="21" t="s">
        <v>180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x14ac:dyDescent="0.25">
      <c r="A9" s="20" t="s">
        <v>82</v>
      </c>
      <c r="B9" s="21" t="s">
        <v>90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83</v>
      </c>
      <c r="B10" s="20" t="s">
        <v>91</v>
      </c>
      <c r="C10" s="51"/>
      <c r="D10" s="52" t="str">
        <f t="shared" si="0"/>
        <v/>
      </c>
      <c r="E10" s="44"/>
      <c r="F10" s="37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84</v>
      </c>
      <c r="B11" s="20" t="s">
        <v>92</v>
      </c>
      <c r="C11" s="51"/>
      <c r="D11" s="52" t="str">
        <f t="shared" si="0"/>
        <v/>
      </c>
      <c r="E11" s="44"/>
      <c r="F11" s="37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15.75" thickBot="1" x14ac:dyDescent="0.3">
      <c r="A12" s="20" t="s">
        <v>85</v>
      </c>
      <c r="B12" s="20" t="s">
        <v>93</v>
      </c>
      <c r="C12" s="51"/>
      <c r="D12" s="52" t="str">
        <f t="shared" si="0"/>
        <v/>
      </c>
      <c r="E12" s="44"/>
      <c r="F12" s="37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thickBot="1" x14ac:dyDescent="0.35">
      <c r="G13" s="50" t="str">
        <f>IF(SUM(G3:G12)=0,"",SUM(G3:G12))</f>
        <v/>
      </c>
    </row>
    <row r="14" spans="1:13" ht="14.45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ht="14.45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ht="14.45" x14ac:dyDescent="0.3">
      <c r="C19" s="9"/>
      <c r="D19" s="9"/>
      <c r="E19" s="9"/>
      <c r="F19" s="9"/>
      <c r="G19" s="9"/>
      <c r="H19" s="9"/>
      <c r="I19" s="9"/>
      <c r="J19" s="9"/>
    </row>
    <row r="20" spans="1:10" ht="14.45" x14ac:dyDescent="0.3">
      <c r="C20" s="6"/>
      <c r="D20" s="6"/>
      <c r="E20" s="6"/>
    </row>
    <row r="21" spans="1:10" ht="14.45" x14ac:dyDescent="0.3">
      <c r="A21" s="6"/>
      <c r="B21" s="6"/>
      <c r="C21" s="6"/>
      <c r="D21" s="6"/>
    </row>
    <row r="22" spans="1:10" ht="14.45" x14ac:dyDescent="0.3">
      <c r="A22" s="3"/>
      <c r="B22" s="3"/>
      <c r="C22" s="3"/>
    </row>
    <row r="23" spans="1:10" ht="14.45" x14ac:dyDescent="0.3">
      <c r="A23" s="3"/>
      <c r="B23" s="3"/>
      <c r="C23" s="3"/>
    </row>
    <row r="24" spans="1:10" ht="14.45" x14ac:dyDescent="0.3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1" sqref="C1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187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94</v>
      </c>
      <c r="B3" s="21" t="s">
        <v>101</v>
      </c>
      <c r="C3" s="51"/>
      <c r="D3" s="52" t="str">
        <f t="shared" ref="D3:D9" si="0">IF(OR(TipoDeSitio="",C3="NA"),"",VLOOKUP(CONCATENATE(A3,": ",B3),Tabla626,MATCH(TipoDeSitio,Tipos,0)+1,0))</f>
        <v/>
      </c>
      <c r="E3" s="44"/>
      <c r="F3" s="37" t="str">
        <f t="shared" ref="F3:F9" si="1">IF(C3="","",VLOOKUP(C3,ValoresVC,2,0))</f>
        <v/>
      </c>
      <c r="G3" s="37" t="str">
        <f t="shared" ref="G3:G9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ht="14.45" x14ac:dyDescent="0.3">
      <c r="A4" s="20" t="s">
        <v>95</v>
      </c>
      <c r="B4" s="20" t="s">
        <v>278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9" si="3">IF(OR(H4="",F4=""),"",H4*F4)</f>
        <v/>
      </c>
      <c r="J4" s="42" t="str">
        <f t="shared" ref="J4:J9" si="4">IF(H4="","",H4*10)</f>
        <v/>
      </c>
      <c r="K4" s="6"/>
    </row>
    <row r="5" spans="1:13" x14ac:dyDescent="0.25">
      <c r="A5" s="20" t="s">
        <v>96</v>
      </c>
      <c r="B5" s="20" t="s">
        <v>102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ht="14.45" x14ac:dyDescent="0.3">
      <c r="A6" s="20" t="s">
        <v>97</v>
      </c>
      <c r="B6" s="21" t="s">
        <v>103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98</v>
      </c>
      <c r="B7" s="21" t="s">
        <v>279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x14ac:dyDescent="0.25">
      <c r="A8" s="20" t="s">
        <v>99</v>
      </c>
      <c r="B8" s="21" t="s">
        <v>104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ht="30.75" thickBot="1" x14ac:dyDescent="0.3">
      <c r="A9" s="20" t="s">
        <v>100</v>
      </c>
      <c r="B9" s="21" t="s">
        <v>280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t="s">
        <v>193</v>
      </c>
      <c r="L9" s="12">
        <f>7-(COUNTIF(C3:C9,"NA")+COUNTBLANK(C3:C9))</f>
        <v>0</v>
      </c>
      <c r="M9" s="3" t="s">
        <v>194</v>
      </c>
    </row>
    <row r="10" spans="1:13" thickBot="1" x14ac:dyDescent="0.35">
      <c r="G10" s="50" t="str">
        <f>IF(SUM(G3:G9)=0,"",SUM(G3:G9))</f>
        <v/>
      </c>
    </row>
    <row r="11" spans="1:13" ht="14.45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ht="14.45" x14ac:dyDescent="0.3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ht="14.45" x14ac:dyDescent="0.3">
      <c r="C16" s="9"/>
      <c r="D16" s="9"/>
      <c r="E16" s="9"/>
      <c r="F16" s="9"/>
      <c r="G16" s="9"/>
      <c r="H16" s="9"/>
      <c r="I16" s="9"/>
      <c r="J16" s="9"/>
    </row>
    <row r="17" spans="1:5" ht="14.45" x14ac:dyDescent="0.3">
      <c r="C17" s="6"/>
      <c r="D17" s="6"/>
      <c r="E17" s="6"/>
    </row>
    <row r="18" spans="1:5" ht="14.45" x14ac:dyDescent="0.3">
      <c r="A18" s="7"/>
      <c r="B18" s="6"/>
      <c r="C18" s="6"/>
      <c r="D18" s="6"/>
      <c r="E18" s="6"/>
    </row>
    <row r="19" spans="1:5" ht="14.45" x14ac:dyDescent="0.3">
      <c r="A19" s="6"/>
      <c r="B19" s="6"/>
      <c r="C19" s="6"/>
      <c r="D19" s="6"/>
      <c r="E19" s="6"/>
    </row>
    <row r="20" spans="1:5" ht="14.45" x14ac:dyDescent="0.3">
      <c r="A20" s="11"/>
      <c r="B20" s="11"/>
      <c r="C20" s="11"/>
      <c r="D20" s="6"/>
      <c r="E20" s="6"/>
    </row>
    <row r="21" spans="1:5" ht="14.45" x14ac:dyDescent="0.3">
      <c r="A21" s="3"/>
      <c r="B21" s="3"/>
      <c r="C21" s="3"/>
    </row>
    <row r="22" spans="1:5" ht="14.45" x14ac:dyDescent="0.3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sqref="A1:K1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6" t="s">
        <v>188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105</v>
      </c>
      <c r="B3" s="58" t="s">
        <v>115</v>
      </c>
      <c r="C3" s="51"/>
      <c r="D3" s="52" t="str">
        <f t="shared" ref="D3:D12" si="0">IF(OR(TipoDeSitio="",C3="NA"),"",VLOOKUP(CONCATENATE(A3,": ",B3),Tabla627,MATCH(TipoDeSitio,Tipos,0)+1,0))</f>
        <v/>
      </c>
      <c r="E3" s="44"/>
      <c r="F3" s="37" t="str">
        <f t="shared" ref="F3:F12" si="1">IF(C3="","",VLOOKUP(C3,ValoresVC,2,0))</f>
        <v/>
      </c>
      <c r="G3" s="37" t="str">
        <f t="shared" ref="G3:G12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106</v>
      </c>
      <c r="B4" s="59" t="s">
        <v>116</v>
      </c>
      <c r="C4" s="51"/>
      <c r="D4" s="52" t="str">
        <f t="shared" si="0"/>
        <v/>
      </c>
      <c r="E4" s="44"/>
      <c r="F4" s="37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ht="14.45" x14ac:dyDescent="0.3">
      <c r="A5" s="20" t="s">
        <v>107</v>
      </c>
      <c r="B5" s="59" t="s">
        <v>117</v>
      </c>
      <c r="C5" s="51"/>
      <c r="D5" s="52" t="str">
        <f t="shared" si="0"/>
        <v/>
      </c>
      <c r="E5" s="44"/>
      <c r="F5" s="37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ht="15.75" customHeight="1" x14ac:dyDescent="0.25">
      <c r="A6" s="20" t="s">
        <v>108</v>
      </c>
      <c r="B6" s="21" t="s">
        <v>119</v>
      </c>
      <c r="C6" s="51"/>
      <c r="D6" s="52" t="str">
        <f t="shared" si="0"/>
        <v/>
      </c>
      <c r="E6" s="44"/>
      <c r="F6" s="37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ht="30" x14ac:dyDescent="0.25">
      <c r="A7" s="20" t="s">
        <v>109</v>
      </c>
      <c r="B7" s="58" t="s">
        <v>118</v>
      </c>
      <c r="C7" s="51"/>
      <c r="D7" s="52" t="str">
        <f t="shared" si="0"/>
        <v/>
      </c>
      <c r="E7" s="44"/>
      <c r="F7" s="37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4.45" x14ac:dyDescent="0.3">
      <c r="A8" s="20" t="s">
        <v>110</v>
      </c>
      <c r="B8" s="58" t="s">
        <v>120</v>
      </c>
      <c r="C8" s="51"/>
      <c r="D8" s="52" t="str">
        <f t="shared" si="0"/>
        <v/>
      </c>
      <c r="E8" s="44"/>
      <c r="F8" s="37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s="6"/>
    </row>
    <row r="9" spans="1:13" ht="14.45" x14ac:dyDescent="0.3">
      <c r="A9" s="20" t="s">
        <v>111</v>
      </c>
      <c r="B9" s="21" t="s">
        <v>121</v>
      </c>
      <c r="C9" s="51"/>
      <c r="D9" s="52" t="str">
        <f t="shared" si="0"/>
        <v/>
      </c>
      <c r="E9" s="44"/>
      <c r="F9" s="37" t="str">
        <f t="shared" si="1"/>
        <v/>
      </c>
      <c r="G9" s="37" t="str">
        <f t="shared" si="2"/>
        <v/>
      </c>
      <c r="H9" s="41" t="str">
        <f>IF(OR(G9="",G9=0,'Cálculo de % usabilidad'!$F$5=0),"",G9/'Cálculo de % usabilidad'!$F$5)</f>
        <v/>
      </c>
      <c r="I9" s="41" t="str">
        <f t="shared" si="3"/>
        <v/>
      </c>
      <c r="J9" s="42" t="str">
        <f t="shared" si="4"/>
        <v/>
      </c>
      <c r="K9" s="6"/>
    </row>
    <row r="10" spans="1:13" x14ac:dyDescent="0.25">
      <c r="A10" s="20" t="s">
        <v>112</v>
      </c>
      <c r="B10" s="59" t="s">
        <v>122</v>
      </c>
      <c r="C10" s="51"/>
      <c r="D10" s="52" t="str">
        <f t="shared" si="0"/>
        <v/>
      </c>
      <c r="E10" s="44"/>
      <c r="F10" s="37" t="str">
        <f t="shared" si="1"/>
        <v/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ht="14.45" x14ac:dyDescent="0.3">
      <c r="A11" s="20" t="s">
        <v>113</v>
      </c>
      <c r="B11" s="23" t="s">
        <v>123</v>
      </c>
      <c r="C11" s="51"/>
      <c r="D11" s="52" t="str">
        <f t="shared" si="0"/>
        <v/>
      </c>
      <c r="E11" s="44"/>
      <c r="F11" s="37" t="str">
        <f t="shared" si="1"/>
        <v/>
      </c>
      <c r="G11" s="37" t="str">
        <f t="shared" si="2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K11" s="6"/>
    </row>
    <row r="12" spans="1:13" ht="30.75" thickBot="1" x14ac:dyDescent="0.3">
      <c r="A12" s="20" t="s">
        <v>114</v>
      </c>
      <c r="B12" s="58" t="s">
        <v>124</v>
      </c>
      <c r="C12" s="51"/>
      <c r="D12" s="52" t="str">
        <f t="shared" si="0"/>
        <v/>
      </c>
      <c r="E12" s="44"/>
      <c r="F12" s="37" t="str">
        <f t="shared" si="1"/>
        <v/>
      </c>
      <c r="G12" s="37" t="str">
        <f t="shared" si="2"/>
        <v/>
      </c>
      <c r="H12" s="41" t="str">
        <f>IF(OR(G12="",G12=0,'Cálculo de % usabilidad'!$F$5=0),"",G12/'Cálculo de % usabilidad'!$F$5)</f>
        <v/>
      </c>
      <c r="I12" s="41" t="str">
        <f t="shared" si="3"/>
        <v/>
      </c>
      <c r="J12" s="42" t="str">
        <f t="shared" si="4"/>
        <v/>
      </c>
      <c r="K12" t="s">
        <v>193</v>
      </c>
      <c r="L12" s="12">
        <f>10-(COUNTIF(C3:C12,"NA")+COUNTBLANK(C3:C12))</f>
        <v>0</v>
      </c>
      <c r="M12" s="3" t="s">
        <v>194</v>
      </c>
    </row>
    <row r="13" spans="1:13" thickBot="1" x14ac:dyDescent="0.35">
      <c r="G13" s="50" t="str">
        <f>IF(SUM(G3:G12)=0,"",SUM(G3:G12))</f>
        <v/>
      </c>
    </row>
    <row r="14" spans="1:13" ht="14.45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ht="14.45" x14ac:dyDescent="0.3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ht="14.45" x14ac:dyDescent="0.3">
      <c r="C19" s="9"/>
      <c r="D19" s="9"/>
      <c r="E19" s="9"/>
      <c r="F19" s="9"/>
      <c r="G19" s="9"/>
      <c r="H19" s="9"/>
      <c r="I19" s="9"/>
      <c r="J19" s="9"/>
    </row>
    <row r="20" spans="1:10" ht="14.45" x14ac:dyDescent="0.3">
      <c r="C20" s="6"/>
      <c r="D20" s="6"/>
      <c r="E20" s="6"/>
    </row>
    <row r="21" spans="1:10" ht="14.45" x14ac:dyDescent="0.3">
      <c r="A21" s="6"/>
      <c r="B21" s="6"/>
      <c r="C21" s="6"/>
      <c r="D21" s="6"/>
    </row>
    <row r="22" spans="1:10" ht="14.45" x14ac:dyDescent="0.3">
      <c r="A22" s="3"/>
      <c r="B22" s="3"/>
      <c r="C22" s="3"/>
    </row>
    <row r="23" spans="1:10" ht="14.45" x14ac:dyDescent="0.3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6" sqref="C6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189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125</v>
      </c>
      <c r="B3" s="21" t="s">
        <v>131</v>
      </c>
      <c r="C3" s="51"/>
      <c r="D3" s="52" t="str">
        <f t="shared" ref="D3:D8" si="0">IF(OR(TipoDeSitio="",C3="NA"),"",VLOOKUP(CONCATENATE(A3,": ",B3),Tabla628,MATCH(TipoDeSitio,Tipos,0)+1,0))</f>
        <v/>
      </c>
      <c r="E3" s="44"/>
      <c r="F3" s="22" t="str">
        <f t="shared" ref="F3:F8" si="1">IF(C3="","",VLOOKUP(C3,ValoresVC,2,0))</f>
        <v/>
      </c>
      <c r="G3" s="37" t="str">
        <f t="shared" ref="G3:G8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126</v>
      </c>
      <c r="B4" s="20" t="s">
        <v>132</v>
      </c>
      <c r="C4" s="51"/>
      <c r="D4" s="52" t="str">
        <f t="shared" si="0"/>
        <v/>
      </c>
      <c r="E4" s="44"/>
      <c r="F4" s="22" t="str">
        <f t="shared" si="1"/>
        <v/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8" si="3">IF(OR(H4="",F4=""),"",H4*F4)</f>
        <v/>
      </c>
      <c r="J4" s="42" t="str">
        <f t="shared" ref="J4:J8" si="4">IF(H4="","",H4*10)</f>
        <v/>
      </c>
      <c r="K4" s="6"/>
    </row>
    <row r="5" spans="1:13" x14ac:dyDescent="0.25">
      <c r="A5" s="20" t="s">
        <v>127</v>
      </c>
      <c r="B5" s="20" t="s">
        <v>133</v>
      </c>
      <c r="C5" s="51"/>
      <c r="D5" s="52" t="str">
        <f t="shared" si="0"/>
        <v/>
      </c>
      <c r="E5" s="44"/>
      <c r="F5" s="22" t="str">
        <f t="shared" si="1"/>
        <v/>
      </c>
      <c r="G5" s="37" t="str">
        <f t="shared" si="2"/>
        <v/>
      </c>
      <c r="H5" s="41" t="str">
        <f>IF(OR(G5="",G5=0,'Cálculo de % usabilidad'!$F$5=0),"",G5/'Cálculo de % usabilidad'!$F$5)</f>
        <v/>
      </c>
      <c r="I5" s="41" t="str">
        <f t="shared" si="3"/>
        <v/>
      </c>
      <c r="J5" s="42" t="str">
        <f t="shared" si="4"/>
        <v/>
      </c>
      <c r="K5" s="6"/>
    </row>
    <row r="6" spans="1:13" x14ac:dyDescent="0.25">
      <c r="A6" s="20" t="s">
        <v>128</v>
      </c>
      <c r="B6" s="21" t="s">
        <v>134</v>
      </c>
      <c r="C6" s="51"/>
      <c r="D6" s="52" t="str">
        <f t="shared" si="0"/>
        <v/>
      </c>
      <c r="E6" s="44"/>
      <c r="F6" s="22" t="str">
        <f t="shared" si="1"/>
        <v/>
      </c>
      <c r="G6" s="37" t="str">
        <f t="shared" si="2"/>
        <v/>
      </c>
      <c r="H6" s="41" t="str">
        <f>IF(OR(G6="",G6=0,'Cálculo de % usabilidad'!$F$5=0),"",G6/'Cálculo de % usabilidad'!$F$5)</f>
        <v/>
      </c>
      <c r="I6" s="41" t="str">
        <f t="shared" si="3"/>
        <v/>
      </c>
      <c r="J6" s="42" t="str">
        <f t="shared" si="4"/>
        <v/>
      </c>
      <c r="K6" s="6"/>
    </row>
    <row r="7" spans="1:13" x14ac:dyDescent="0.25">
      <c r="A7" s="20" t="s">
        <v>129</v>
      </c>
      <c r="B7" s="21" t="s">
        <v>135</v>
      </c>
      <c r="C7" s="51"/>
      <c r="D7" s="52" t="str">
        <f t="shared" si="0"/>
        <v/>
      </c>
      <c r="E7" s="44"/>
      <c r="F7" s="22" t="str">
        <f t="shared" si="1"/>
        <v/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5.75" thickBot="1" x14ac:dyDescent="0.3">
      <c r="A8" s="20" t="s">
        <v>130</v>
      </c>
      <c r="B8" s="21" t="s">
        <v>136</v>
      </c>
      <c r="C8" s="51"/>
      <c r="D8" s="52" t="str">
        <f t="shared" si="0"/>
        <v/>
      </c>
      <c r="E8" s="44"/>
      <c r="F8" s="22" t="str">
        <f t="shared" si="1"/>
        <v/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0</v>
      </c>
      <c r="M8" s="3" t="s">
        <v>194</v>
      </c>
    </row>
    <row r="9" spans="1:13" thickBot="1" x14ac:dyDescent="0.35">
      <c r="G9" s="50" t="str">
        <f>IF(SUM(G3:G8)=0,"",SUM(G3:G8))</f>
        <v/>
      </c>
      <c r="H9" s="16"/>
      <c r="I9" s="16"/>
      <c r="J9" s="16"/>
    </row>
    <row r="10" spans="1:13" ht="14.45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ht="14.45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ht="14.45" x14ac:dyDescent="0.3">
      <c r="C15" s="9"/>
      <c r="D15" s="9"/>
      <c r="E15" s="9"/>
      <c r="F15" s="9"/>
      <c r="G15" s="9"/>
      <c r="H15" s="9"/>
      <c r="I15" s="9"/>
      <c r="J15" s="9"/>
    </row>
    <row r="16" spans="1:13" ht="14.45" x14ac:dyDescent="0.3">
      <c r="C16" s="6"/>
      <c r="D16" s="6"/>
      <c r="E16" s="6"/>
    </row>
    <row r="17" spans="1:3" s="6" customFormat="1" ht="14.45" x14ac:dyDescent="0.3">
      <c r="A17" s="7"/>
    </row>
    <row r="18" spans="1:3" s="6" customFormat="1" ht="14.45" x14ac:dyDescent="0.3"/>
    <row r="19" spans="1:3" s="6" customFormat="1" ht="14.45" x14ac:dyDescent="0.3">
      <c r="A19" s="11"/>
      <c r="B19" s="11"/>
      <c r="C19" s="11"/>
    </row>
    <row r="20" spans="1:3" ht="14.45" x14ac:dyDescent="0.3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elkin</cp:lastModifiedBy>
  <cp:lastPrinted>2011-07-30T13:38:34Z</cp:lastPrinted>
  <dcterms:created xsi:type="dcterms:W3CDTF">2011-07-19T18:58:20Z</dcterms:created>
  <dcterms:modified xsi:type="dcterms:W3CDTF">2017-11-13T22:44:50Z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