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Workspace\andyfengc.github.io\download\"/>
    </mc:Choice>
  </mc:AlternateContent>
  <bookViews>
    <workbookView xWindow="0" yWindow="0" windowWidth="28800" windowHeight="12300"/>
  </bookViews>
  <sheets>
    <sheet name="CASH-CAP-ROI" sheetId="1" r:id="rId1"/>
    <sheet name="120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G10" i="2" l="1"/>
  <c r="G9" i="2"/>
  <c r="H5" i="2"/>
  <c r="I5" i="2"/>
  <c r="J5" i="2"/>
  <c r="J16" i="2" s="1"/>
  <c r="H8" i="2"/>
  <c r="I8" i="2"/>
  <c r="J8" i="2"/>
  <c r="H9" i="2"/>
  <c r="H13" i="2" s="1"/>
  <c r="I9" i="2"/>
  <c r="J9" i="2"/>
  <c r="H10" i="2"/>
  <c r="I10" i="2"/>
  <c r="J10" i="2"/>
  <c r="J15" i="2" s="1"/>
  <c r="H14" i="2"/>
  <c r="G17" i="2"/>
  <c r="G18" i="2"/>
  <c r="F10" i="2"/>
  <c r="F9" i="2"/>
  <c r="E10" i="2"/>
  <c r="E9" i="2"/>
  <c r="D10" i="2"/>
  <c r="D9" i="2"/>
  <c r="C10" i="2"/>
  <c r="C15" i="2" s="1"/>
  <c r="C9" i="2"/>
  <c r="E13" i="2"/>
  <c r="F15" i="2"/>
  <c r="G15" i="2"/>
  <c r="D17" i="2"/>
  <c r="J18" i="2"/>
  <c r="H18" i="2"/>
  <c r="F18" i="2"/>
  <c r="E18" i="2"/>
  <c r="D18" i="2"/>
  <c r="C18" i="2"/>
  <c r="E17" i="2"/>
  <c r="H16" i="2"/>
  <c r="G16" i="2"/>
  <c r="F16" i="2"/>
  <c r="E16" i="2"/>
  <c r="D16" i="2"/>
  <c r="C16" i="2"/>
  <c r="E15" i="2"/>
  <c r="D15" i="2"/>
  <c r="E14" i="2"/>
  <c r="J17" i="2"/>
  <c r="F17" i="2"/>
  <c r="C17" i="2"/>
  <c r="I17" i="2" l="1"/>
  <c r="I18" i="2"/>
  <c r="I16" i="2"/>
  <c r="D14" i="2"/>
  <c r="H17" i="2"/>
  <c r="D13" i="2"/>
  <c r="H15" i="2"/>
  <c r="I13" i="2"/>
  <c r="C13" i="2"/>
  <c r="G13" i="2"/>
  <c r="C14" i="2"/>
  <c r="G14" i="2"/>
  <c r="I14" i="2"/>
  <c r="I15" i="2"/>
  <c r="F13" i="2"/>
  <c r="J13" i="2"/>
  <c r="F14" i="2"/>
  <c r="J14" i="2"/>
  <c r="D15" i="1"/>
  <c r="E15" i="1"/>
  <c r="F15" i="1"/>
  <c r="G15" i="1"/>
  <c r="H15" i="1"/>
  <c r="I15" i="1"/>
  <c r="J15" i="1"/>
  <c r="D16" i="1"/>
  <c r="E16" i="1"/>
  <c r="F16" i="1"/>
  <c r="G16" i="1"/>
  <c r="H16" i="1"/>
  <c r="I16" i="1"/>
  <c r="J16" i="1"/>
  <c r="D17" i="1"/>
  <c r="E17" i="1"/>
  <c r="F17" i="1"/>
  <c r="G17" i="1"/>
  <c r="H17" i="1"/>
  <c r="I17" i="1"/>
  <c r="J17" i="1"/>
  <c r="C17" i="1"/>
  <c r="C16" i="1"/>
  <c r="C15" i="1"/>
  <c r="D14" i="1"/>
  <c r="E14" i="1"/>
  <c r="F14" i="1"/>
  <c r="G14" i="1"/>
  <c r="H14" i="1"/>
  <c r="I14" i="1"/>
  <c r="J14" i="1"/>
  <c r="D13" i="1"/>
  <c r="E13" i="1"/>
  <c r="F13" i="1"/>
  <c r="G13" i="1"/>
  <c r="H13" i="1"/>
  <c r="I13" i="1"/>
  <c r="J13" i="1"/>
  <c r="C13" i="1"/>
  <c r="E10" i="1" l="1"/>
  <c r="E9" i="1"/>
  <c r="I10" i="1" l="1"/>
  <c r="I9" i="1"/>
  <c r="D18" i="1"/>
  <c r="E18" i="1"/>
  <c r="F18" i="1"/>
  <c r="G18" i="1"/>
  <c r="H18" i="1"/>
  <c r="I18" i="1"/>
  <c r="J18" i="1"/>
  <c r="C18" i="1"/>
  <c r="G10" i="1"/>
  <c r="G9" i="1"/>
  <c r="G8" i="1"/>
  <c r="F10" i="1" l="1"/>
  <c r="F9" i="1"/>
  <c r="D10" i="1" l="1"/>
  <c r="D9" i="1"/>
  <c r="C10" i="1"/>
  <c r="C14" i="1" s="1"/>
  <c r="C9" i="1"/>
</calcChain>
</file>

<file path=xl/sharedStrings.xml><?xml version="1.0" encoding="utf-8"?>
<sst xmlns="http://schemas.openxmlformats.org/spreadsheetml/2006/main" count="50" uniqueCount="25">
  <si>
    <t>房总价</t>
  </si>
  <si>
    <t>月租</t>
  </si>
  <si>
    <t>月地税</t>
  </si>
  <si>
    <t>月管理费</t>
  </si>
  <si>
    <t>月保险</t>
  </si>
  <si>
    <t>首付</t>
  </si>
  <si>
    <t>月供本金</t>
  </si>
  <si>
    <t>月供利息</t>
  </si>
  <si>
    <t>CASH ON CASH RATE</t>
  </si>
  <si>
    <t>CAP RATE</t>
  </si>
  <si>
    <t>ROI RATE</t>
  </si>
  <si>
    <t>结果</t>
  </si>
  <si>
    <t>买入成本(律师、验房等)</t>
  </si>
  <si>
    <t>HOME 1</t>
  </si>
  <si>
    <t>HOME 2</t>
  </si>
  <si>
    <t>HOME 3</t>
  </si>
  <si>
    <t>HOME 4</t>
  </si>
  <si>
    <t>HOME 5</t>
  </si>
  <si>
    <t>HOME 6</t>
  </si>
  <si>
    <t>HOME 7</t>
  </si>
  <si>
    <t>HOME 8</t>
  </si>
  <si>
    <t>买入参数</t>
  </si>
  <si>
    <t>GROSS RENTAL YIELD</t>
  </si>
  <si>
    <t>隐现金流</t>
  </si>
  <si>
    <t>现金流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</si>
</sst>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0" fontId="1" fillId="0" borderId="0" xfId="0" applyNumberFormat="1" applyFont="1"/>
    <xf numFmtId="164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205" zoomScaleNormal="205" workbookViewId="0">
      <selection activeCell="J8" sqref="J8"/>
    </sheetView>
  </sheetViews>
  <sheetFormatPr defaultRowHeight="15" x14ac:dyDescent="0.25"/>
  <cols>
    <col min="1" max="1" width="10.140625" customWidth="1"/>
    <col min="2" max="2" width="23.42578125" customWidth="1"/>
    <col min="3" max="3" width="11.42578125" customWidth="1"/>
    <col min="6" max="6" width="12.28515625" customWidth="1"/>
  </cols>
  <sheetData>
    <row r="1" spans="1:10" x14ac:dyDescent="0.25"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3" spans="1:10" x14ac:dyDescent="0.25">
      <c r="A3" t="s">
        <v>21</v>
      </c>
      <c r="B3" t="s">
        <v>0</v>
      </c>
      <c r="C3">
        <v>360000</v>
      </c>
      <c r="D3">
        <v>375000</v>
      </c>
      <c r="E3">
        <v>828000</v>
      </c>
      <c r="F3">
        <v>850000</v>
      </c>
      <c r="G3">
        <v>197000</v>
      </c>
      <c r="H3">
        <v>309300</v>
      </c>
      <c r="I3">
        <v>315000</v>
      </c>
      <c r="J3">
        <v>390000</v>
      </c>
    </row>
    <row r="4" spans="1:10" x14ac:dyDescent="0.25">
      <c r="B4" t="s">
        <v>1</v>
      </c>
      <c r="C4">
        <v>1900</v>
      </c>
      <c r="D4">
        <v>2000</v>
      </c>
      <c r="E4">
        <v>3300</v>
      </c>
      <c r="F4">
        <v>1000</v>
      </c>
      <c r="G4">
        <v>1950</v>
      </c>
      <c r="H4">
        <v>2100</v>
      </c>
      <c r="I4">
        <v>1500</v>
      </c>
      <c r="J4">
        <v>1800</v>
      </c>
    </row>
    <row r="5" spans="1:10" x14ac:dyDescent="0.25">
      <c r="B5" t="s">
        <v>2</v>
      </c>
      <c r="C5">
        <v>80</v>
      </c>
      <c r="D5">
        <v>160</v>
      </c>
      <c r="E5">
        <v>180</v>
      </c>
      <c r="F5">
        <v>400</v>
      </c>
      <c r="G5">
        <v>180</v>
      </c>
      <c r="H5">
        <v>180</v>
      </c>
      <c r="I5">
        <v>180</v>
      </c>
      <c r="J5">
        <v>80</v>
      </c>
    </row>
    <row r="6" spans="1:10" x14ac:dyDescent="0.25">
      <c r="B6" t="s">
        <v>3</v>
      </c>
      <c r="C6">
        <v>700</v>
      </c>
      <c r="D6">
        <v>450</v>
      </c>
      <c r="E6">
        <v>500</v>
      </c>
      <c r="F6">
        <v>0</v>
      </c>
      <c r="G6">
        <v>400</v>
      </c>
      <c r="H6">
        <v>500</v>
      </c>
      <c r="I6">
        <v>280</v>
      </c>
      <c r="J6">
        <v>387.6</v>
      </c>
    </row>
    <row r="7" spans="1:10" x14ac:dyDescent="0.25">
      <c r="B7" t="s">
        <v>4</v>
      </c>
      <c r="C7">
        <v>50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B8" t="s">
        <v>5</v>
      </c>
      <c r="C8">
        <v>72000</v>
      </c>
      <c r="D8">
        <v>75000</v>
      </c>
      <c r="E8">
        <v>200000</v>
      </c>
      <c r="F8">
        <v>400000</v>
      </c>
      <c r="G8">
        <f>197000*0.25</f>
        <v>49250</v>
      </c>
      <c r="H8">
        <v>309300</v>
      </c>
      <c r="I8">
        <v>63000</v>
      </c>
      <c r="J8">
        <v>100000</v>
      </c>
    </row>
    <row r="9" spans="1:10" x14ac:dyDescent="0.25">
      <c r="B9" t="s">
        <v>6</v>
      </c>
      <c r="C9">
        <f>8739/12</f>
        <v>728.25</v>
      </c>
      <c r="D9">
        <f>9103/12</f>
        <v>758.58333333333337</v>
      </c>
      <c r="E9">
        <f>17859/12</f>
        <v>1488.25</v>
      </c>
      <c r="F9">
        <f>12797/12</f>
        <v>1066.4166666666667</v>
      </c>
      <c r="G9">
        <f>4202/12</f>
        <v>350.16666666666669</v>
      </c>
      <c r="H9">
        <v>0</v>
      </c>
      <c r="I9">
        <f>7166/12</f>
        <v>597.16666666666663</v>
      </c>
      <c r="J9">
        <f>8247.11/12</f>
        <v>687.25916666666672</v>
      </c>
    </row>
    <row r="10" spans="1:10" x14ac:dyDescent="0.25">
      <c r="B10" t="s">
        <v>7</v>
      </c>
      <c r="C10">
        <f>6248/12</f>
        <v>520.66666666666663</v>
      </c>
      <c r="D10">
        <f>6508/12</f>
        <v>542.33333333333337</v>
      </c>
      <c r="E10">
        <f>16674/12</f>
        <v>1389.5</v>
      </c>
      <c r="F10">
        <f>11948/12</f>
        <v>995.66666666666663</v>
      </c>
      <c r="G10">
        <f>3923/12</f>
        <v>326.91666666666669</v>
      </c>
      <c r="H10">
        <v>0</v>
      </c>
      <c r="I10">
        <f>6691/12</f>
        <v>557.58333333333337</v>
      </c>
      <c r="J10">
        <f>7700/12</f>
        <v>641.66666666666663</v>
      </c>
    </row>
    <row r="11" spans="1:10" x14ac:dyDescent="0.25">
      <c r="B11" t="s">
        <v>12</v>
      </c>
      <c r="C11">
        <v>0</v>
      </c>
      <c r="D11">
        <v>15000</v>
      </c>
      <c r="E11">
        <v>28000</v>
      </c>
      <c r="F11">
        <v>0</v>
      </c>
      <c r="G11">
        <v>8500</v>
      </c>
      <c r="H11">
        <v>12700</v>
      </c>
      <c r="I11">
        <v>4700</v>
      </c>
      <c r="J11">
        <v>2000</v>
      </c>
    </row>
    <row r="13" spans="1:10" x14ac:dyDescent="0.25">
      <c r="A13" s="2" t="s">
        <v>11</v>
      </c>
      <c r="B13" s="1" t="s">
        <v>24</v>
      </c>
      <c r="C13" s="5">
        <f>C4-C5-C6-C7-(C9+C10)</f>
        <v>-178.91666666666652</v>
      </c>
      <c r="D13" s="5">
        <f t="shared" ref="D13:J13" si="0">D4-D5-D6-D7-(D9+D10)</f>
        <v>89.083333333333258</v>
      </c>
      <c r="E13" s="5">
        <f t="shared" si="0"/>
        <v>-257.75</v>
      </c>
      <c r="F13" s="5">
        <f t="shared" si="0"/>
        <v>-1462.0833333333335</v>
      </c>
      <c r="G13" s="5">
        <f t="shared" si="0"/>
        <v>692.91666666666663</v>
      </c>
      <c r="H13" s="5">
        <f t="shared" si="0"/>
        <v>1420</v>
      </c>
      <c r="I13" s="5">
        <f t="shared" si="0"/>
        <v>-114.75</v>
      </c>
      <c r="J13" s="5">
        <f t="shared" si="0"/>
        <v>3.4741666666668607</v>
      </c>
    </row>
    <row r="14" spans="1:10" x14ac:dyDescent="0.25">
      <c r="B14" s="1" t="s">
        <v>23</v>
      </c>
      <c r="C14" s="5">
        <f>C4-C5-C6-C7-C10</f>
        <v>549.33333333333337</v>
      </c>
      <c r="D14" s="5">
        <f t="shared" ref="D14:J14" si="1">D4-D5-D6-D7-D10</f>
        <v>847.66666666666663</v>
      </c>
      <c r="E14" s="5">
        <f t="shared" si="1"/>
        <v>1230.5</v>
      </c>
      <c r="F14" s="5">
        <f t="shared" si="1"/>
        <v>-395.66666666666663</v>
      </c>
      <c r="G14" s="5">
        <f t="shared" si="1"/>
        <v>1043.0833333333333</v>
      </c>
      <c r="H14" s="5">
        <f t="shared" si="1"/>
        <v>1420</v>
      </c>
      <c r="I14" s="5">
        <f t="shared" si="1"/>
        <v>482.41666666666663</v>
      </c>
      <c r="J14" s="5">
        <f t="shared" si="1"/>
        <v>690.73333333333346</v>
      </c>
    </row>
    <row r="15" spans="1:10" x14ac:dyDescent="0.25">
      <c r="A15" s="2"/>
      <c r="B15" s="1" t="s">
        <v>8</v>
      </c>
      <c r="C15" s="4">
        <f>(C4-C5-C6-C7-(C9+C10))*12/(C8+C11)</f>
        <v>-2.9819444444444419E-2</v>
      </c>
      <c r="D15" s="4">
        <f t="shared" ref="D15:J15" si="2">(D4-D5-D6-D7-(D9+D10))*12/(D8+D11)</f>
        <v>1.1877777777777768E-2</v>
      </c>
      <c r="E15" s="4">
        <f t="shared" si="2"/>
        <v>-1.356578947368421E-2</v>
      </c>
      <c r="F15" s="4">
        <f t="shared" si="2"/>
        <v>-4.3862499999999999E-2</v>
      </c>
      <c r="G15" s="4">
        <f t="shared" si="2"/>
        <v>0.14398268398268399</v>
      </c>
      <c r="H15" s="4">
        <f t="shared" si="2"/>
        <v>5.2919254658385095E-2</v>
      </c>
      <c r="I15" s="4">
        <f t="shared" si="2"/>
        <v>-2.03397341211226E-2</v>
      </c>
      <c r="J15" s="4">
        <f t="shared" si="2"/>
        <v>4.0872549019610124E-4</v>
      </c>
    </row>
    <row r="16" spans="1:10" x14ac:dyDescent="0.25">
      <c r="B16" s="1" t="s">
        <v>9</v>
      </c>
      <c r="C16" s="4">
        <f>(C4-C5-C6-C7)*12/(C3+C11)</f>
        <v>3.5666666666666666E-2</v>
      </c>
      <c r="D16" s="4">
        <f t="shared" ref="D16:J16" si="3">(D4-D5-D6-D7)*12/(D3+D11)</f>
        <v>4.2769230769230768E-2</v>
      </c>
      <c r="E16" s="4">
        <f t="shared" si="3"/>
        <v>3.6728971962616826E-2</v>
      </c>
      <c r="F16" s="4">
        <f t="shared" si="3"/>
        <v>8.4705882352941169E-3</v>
      </c>
      <c r="G16" s="4">
        <f t="shared" si="3"/>
        <v>0.08</v>
      </c>
      <c r="H16" s="4">
        <f t="shared" si="3"/>
        <v>5.2919254658385095E-2</v>
      </c>
      <c r="I16" s="4">
        <f t="shared" si="3"/>
        <v>3.9036596809508918E-2</v>
      </c>
      <c r="J16" s="4">
        <f t="shared" si="3"/>
        <v>4.0787755102040822E-2</v>
      </c>
    </row>
    <row r="17" spans="2:10" x14ac:dyDescent="0.25">
      <c r="B17" s="1" t="s">
        <v>10</v>
      </c>
      <c r="C17" s="4">
        <f>(C4-C5-C6-C7-C10)*12/(C8+C11)</f>
        <v>9.1555555555555557E-2</v>
      </c>
      <c r="D17" s="4">
        <f t="shared" ref="D17:J17" si="4">(D4-D5-D6-D7-D10)*12/(D8+D11)</f>
        <v>0.11302222222222222</v>
      </c>
      <c r="E17" s="4">
        <f t="shared" si="4"/>
        <v>6.4763157894736842E-2</v>
      </c>
      <c r="F17" s="4">
        <f t="shared" si="4"/>
        <v>-1.187E-2</v>
      </c>
      <c r="G17" s="4">
        <f t="shared" si="4"/>
        <v>0.21674458874458874</v>
      </c>
      <c r="H17" s="4">
        <f t="shared" si="4"/>
        <v>5.2919254658385095E-2</v>
      </c>
      <c r="I17" s="4">
        <f t="shared" si="4"/>
        <v>8.5509601181683895E-2</v>
      </c>
      <c r="J17" s="4">
        <f t="shared" si="4"/>
        <v>8.1262745098039227E-2</v>
      </c>
    </row>
    <row r="18" spans="2:10" x14ac:dyDescent="0.25">
      <c r="B18" s="1" t="s">
        <v>22</v>
      </c>
      <c r="C18" s="3">
        <f>C3/(C4-C5-C6-C7)</f>
        <v>336.44859813084111</v>
      </c>
      <c r="D18" s="3">
        <f t="shared" ref="D18:J18" si="5">D3/(D4-D5-D6-D7)</f>
        <v>269.78417266187051</v>
      </c>
      <c r="E18" s="3">
        <f t="shared" si="5"/>
        <v>316.03053435114504</v>
      </c>
      <c r="F18" s="3">
        <f t="shared" si="5"/>
        <v>1416.6666666666667</v>
      </c>
      <c r="G18" s="3">
        <f t="shared" si="5"/>
        <v>143.79562043795622</v>
      </c>
      <c r="H18" s="3">
        <f t="shared" si="5"/>
        <v>217.81690140845072</v>
      </c>
      <c r="I18" s="3">
        <f t="shared" si="5"/>
        <v>302.88461538461536</v>
      </c>
      <c r="J18" s="3">
        <f t="shared" si="5"/>
        <v>292.70489342539776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90" zoomScaleNormal="190" workbookViewId="0">
      <selection activeCell="H3" sqref="H3"/>
    </sheetView>
  </sheetViews>
  <sheetFormatPr defaultRowHeight="15" x14ac:dyDescent="0.25"/>
  <cols>
    <col min="2" max="2" width="24.28515625" bestFit="1" customWidth="1"/>
    <col min="3" max="10" width="8" bestFit="1" customWidth="1"/>
  </cols>
  <sheetData>
    <row r="1" spans="1:10" x14ac:dyDescent="0.25"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3" spans="1:10" x14ac:dyDescent="0.25">
      <c r="A3" t="s">
        <v>21</v>
      </c>
      <c r="B3" t="s">
        <v>0</v>
      </c>
      <c r="C3">
        <v>360000</v>
      </c>
      <c r="D3">
        <v>360000</v>
      </c>
      <c r="E3">
        <v>360000</v>
      </c>
      <c r="F3">
        <v>360000</v>
      </c>
      <c r="G3">
        <v>360000</v>
      </c>
      <c r="H3">
        <v>358000</v>
      </c>
      <c r="I3">
        <v>358000</v>
      </c>
      <c r="J3">
        <v>358000</v>
      </c>
    </row>
    <row r="4" spans="1:10" x14ac:dyDescent="0.25">
      <c r="B4" t="s">
        <v>1</v>
      </c>
      <c r="C4">
        <v>1900</v>
      </c>
      <c r="D4">
        <v>1900</v>
      </c>
      <c r="E4">
        <v>1900</v>
      </c>
      <c r="F4">
        <v>1900</v>
      </c>
      <c r="G4">
        <v>1800</v>
      </c>
      <c r="H4">
        <v>1800</v>
      </c>
      <c r="I4">
        <v>1600</v>
      </c>
      <c r="J4">
        <v>1600</v>
      </c>
    </row>
    <row r="5" spans="1:10" x14ac:dyDescent="0.25">
      <c r="B5" t="s">
        <v>2</v>
      </c>
      <c r="C5">
        <v>80</v>
      </c>
      <c r="D5">
        <v>80</v>
      </c>
      <c r="E5">
        <v>80</v>
      </c>
      <c r="F5">
        <v>80</v>
      </c>
      <c r="G5">
        <v>80</v>
      </c>
      <c r="H5">
        <f>1218/12</f>
        <v>101.5</v>
      </c>
      <c r="I5">
        <f>1218/12</f>
        <v>101.5</v>
      </c>
      <c r="J5">
        <f>1218/12</f>
        <v>101.5</v>
      </c>
    </row>
    <row r="6" spans="1:10" x14ac:dyDescent="0.25">
      <c r="B6" t="s">
        <v>3</v>
      </c>
      <c r="C6">
        <v>700</v>
      </c>
      <c r="D6">
        <v>700</v>
      </c>
      <c r="E6">
        <v>700</v>
      </c>
      <c r="F6">
        <v>700</v>
      </c>
      <c r="G6">
        <v>700</v>
      </c>
      <c r="H6">
        <v>377</v>
      </c>
      <c r="I6">
        <v>377</v>
      </c>
      <c r="J6">
        <v>377</v>
      </c>
    </row>
    <row r="7" spans="1:10" x14ac:dyDescent="0.25">
      <c r="B7" t="s">
        <v>4</v>
      </c>
      <c r="C7">
        <v>50</v>
      </c>
      <c r="D7">
        <v>50</v>
      </c>
      <c r="E7">
        <v>50</v>
      </c>
      <c r="F7">
        <v>50</v>
      </c>
      <c r="G7">
        <v>50</v>
      </c>
      <c r="H7">
        <v>50</v>
      </c>
      <c r="I7">
        <v>50</v>
      </c>
      <c r="J7">
        <v>50</v>
      </c>
    </row>
    <row r="8" spans="1:10" x14ac:dyDescent="0.25">
      <c r="B8" t="s">
        <v>5</v>
      </c>
      <c r="C8">
        <v>72000</v>
      </c>
      <c r="D8">
        <v>80000</v>
      </c>
      <c r="E8">
        <v>90000</v>
      </c>
      <c r="F8">
        <v>100000</v>
      </c>
      <c r="G8">
        <v>80000</v>
      </c>
      <c r="H8">
        <f>358000*0.2</f>
        <v>71600</v>
      </c>
      <c r="I8">
        <f>358000*0.2</f>
        <v>71600</v>
      </c>
      <c r="J8">
        <f>80000</f>
        <v>80000</v>
      </c>
    </row>
    <row r="9" spans="1:10" x14ac:dyDescent="0.25">
      <c r="B9" t="s">
        <v>6</v>
      </c>
      <c r="C9" s="6">
        <f>8190/12</f>
        <v>682.5</v>
      </c>
      <c r="D9" s="6">
        <f>7963/12</f>
        <v>663.58333333333337</v>
      </c>
      <c r="E9" s="6">
        <f>7678/12</f>
        <v>639.83333333333337</v>
      </c>
      <c r="F9" s="6">
        <f>7394/12</f>
        <v>616.16666666666663</v>
      </c>
      <c r="G9" s="6">
        <f>7963/12</f>
        <v>663.58333333333337</v>
      </c>
      <c r="H9">
        <f>8145/12</f>
        <v>678.75</v>
      </c>
      <c r="I9">
        <f>8145/12</f>
        <v>678.75</v>
      </c>
      <c r="J9">
        <f>7906/12</f>
        <v>658.83333333333337</v>
      </c>
    </row>
    <row r="10" spans="1:10" x14ac:dyDescent="0.25">
      <c r="B10" t="s">
        <v>7</v>
      </c>
      <c r="C10" s="6">
        <f>7647/12</f>
        <v>637.25</v>
      </c>
      <c r="D10" s="6">
        <f>7434/12</f>
        <v>619.5</v>
      </c>
      <c r="E10" s="6">
        <f>7169/12</f>
        <v>597.41666666666663</v>
      </c>
      <c r="F10" s="6">
        <f>6903/12</f>
        <v>575.25</v>
      </c>
      <c r="G10" s="6">
        <f>7434/12</f>
        <v>619.5</v>
      </c>
      <c r="H10">
        <f>7604/12</f>
        <v>633.66666666666663</v>
      </c>
      <c r="I10">
        <f>7604/12</f>
        <v>633.66666666666663</v>
      </c>
      <c r="J10">
        <f>7381/12</f>
        <v>615.08333333333337</v>
      </c>
    </row>
    <row r="11" spans="1:10" x14ac:dyDescent="0.25">
      <c r="B11" t="s">
        <v>12</v>
      </c>
      <c r="C11">
        <v>0</v>
      </c>
    </row>
    <row r="13" spans="1:10" x14ac:dyDescent="0.25">
      <c r="A13" s="2" t="s">
        <v>11</v>
      </c>
      <c r="B13" s="1" t="s">
        <v>24</v>
      </c>
      <c r="C13" s="5">
        <f>C4-C5-C6-C7-(C9+C10)</f>
        <v>-249.75</v>
      </c>
      <c r="D13" s="5">
        <f t="shared" ref="D13:J13" si="0">D4-D5-D6-D7-(D9+D10)</f>
        <v>-213.08333333333348</v>
      </c>
      <c r="E13" s="5">
        <f t="shared" si="0"/>
        <v>-167.25</v>
      </c>
      <c r="F13" s="5">
        <f t="shared" si="0"/>
        <v>-121.41666666666652</v>
      </c>
      <c r="G13" s="5">
        <f t="shared" si="0"/>
        <v>-313.08333333333348</v>
      </c>
      <c r="H13" s="5">
        <f t="shared" si="0"/>
        <v>-40.916666666666515</v>
      </c>
      <c r="I13" s="5">
        <f t="shared" si="0"/>
        <v>-240.91666666666652</v>
      </c>
      <c r="J13" s="5">
        <f t="shared" si="0"/>
        <v>-202.41666666666674</v>
      </c>
    </row>
    <row r="14" spans="1:10" x14ac:dyDescent="0.25">
      <c r="B14" s="1" t="s">
        <v>23</v>
      </c>
      <c r="C14" s="5">
        <f>C4-C5-C6-C7-C10</f>
        <v>432.75</v>
      </c>
      <c r="D14" s="5">
        <f t="shared" ref="D14:J14" si="1">D4-D5-D6-D7-D10</f>
        <v>450.5</v>
      </c>
      <c r="E14" s="5">
        <f t="shared" si="1"/>
        <v>472.58333333333337</v>
      </c>
      <c r="F14" s="5">
        <f t="shared" si="1"/>
        <v>494.75</v>
      </c>
      <c r="G14" s="5">
        <f t="shared" si="1"/>
        <v>350.5</v>
      </c>
      <c r="H14" s="5">
        <f t="shared" si="1"/>
        <v>637.83333333333337</v>
      </c>
      <c r="I14" s="5">
        <f t="shared" si="1"/>
        <v>437.83333333333337</v>
      </c>
      <c r="J14" s="5">
        <f t="shared" si="1"/>
        <v>456.41666666666663</v>
      </c>
    </row>
    <row r="15" spans="1:10" x14ac:dyDescent="0.25">
      <c r="A15" s="2"/>
      <c r="B15" s="1" t="s">
        <v>8</v>
      </c>
      <c r="C15" s="4">
        <f>(C4-C5-C6-C7-(C9+C10))*12/(C8+C11)</f>
        <v>-4.1625000000000002E-2</v>
      </c>
      <c r="D15" s="4">
        <f t="shared" ref="D15:J15" si="2">(D4-D5-D6-D7-(D9+D10))*12/(D8+D11)</f>
        <v>-3.1962500000000026E-2</v>
      </c>
      <c r="E15" s="4">
        <f t="shared" si="2"/>
        <v>-2.23E-2</v>
      </c>
      <c r="F15" s="4">
        <f t="shared" si="2"/>
        <v>-1.4569999999999982E-2</v>
      </c>
      <c r="G15" s="4">
        <f t="shared" si="2"/>
        <v>-4.6962500000000025E-2</v>
      </c>
      <c r="H15" s="4">
        <f t="shared" si="2"/>
        <v>-6.8575418994413157E-3</v>
      </c>
      <c r="I15" s="4">
        <f t="shared" si="2"/>
        <v>-4.0377094972067012E-2</v>
      </c>
      <c r="J15" s="4">
        <f t="shared" si="2"/>
        <v>-3.0362500000000011E-2</v>
      </c>
    </row>
    <row r="16" spans="1:10" x14ac:dyDescent="0.25">
      <c r="B16" s="1" t="s">
        <v>9</v>
      </c>
      <c r="C16" s="4">
        <f>(C4-C5-C6-C7)*12/(C3+C11)</f>
        <v>3.5666666666666666E-2</v>
      </c>
      <c r="D16" s="4">
        <f t="shared" ref="D16:J16" si="3">(D4-D5-D6-D7)*12/(D3+D11)</f>
        <v>3.5666666666666666E-2</v>
      </c>
      <c r="E16" s="4">
        <f t="shared" si="3"/>
        <v>3.5666666666666666E-2</v>
      </c>
      <c r="F16" s="4">
        <f t="shared" si="3"/>
        <v>3.5666666666666666E-2</v>
      </c>
      <c r="G16" s="4">
        <f t="shared" si="3"/>
        <v>3.2333333333333332E-2</v>
      </c>
      <c r="H16" s="4">
        <f t="shared" si="3"/>
        <v>4.2620111731843574E-2</v>
      </c>
      <c r="I16" s="4">
        <f t="shared" si="3"/>
        <v>3.5916201117318435E-2</v>
      </c>
      <c r="J16" s="4">
        <f t="shared" si="3"/>
        <v>3.5916201117318435E-2</v>
      </c>
    </row>
    <row r="17" spans="2:10" x14ac:dyDescent="0.25">
      <c r="B17" s="1" t="s">
        <v>10</v>
      </c>
      <c r="C17" s="4">
        <f>(C4-C5-C6-C7-C10)*12/(C8+C11)</f>
        <v>7.2124999999999995E-2</v>
      </c>
      <c r="D17" s="4">
        <f t="shared" ref="D17:J17" si="4">(D4-D5-D6-D7-D10)*12/(D8+D11)</f>
        <v>6.7574999999999996E-2</v>
      </c>
      <c r="E17" s="4">
        <f t="shared" si="4"/>
        <v>6.3011111111111115E-2</v>
      </c>
      <c r="F17" s="4">
        <f t="shared" si="4"/>
        <v>5.9369999999999999E-2</v>
      </c>
      <c r="G17" s="4">
        <f t="shared" si="4"/>
        <v>5.2574999999999997E-2</v>
      </c>
      <c r="H17" s="4">
        <f t="shared" si="4"/>
        <v>0.10689944134078212</v>
      </c>
      <c r="I17" s="4">
        <f t="shared" si="4"/>
        <v>7.3379888268156418E-2</v>
      </c>
      <c r="J17" s="4">
        <f t="shared" si="4"/>
        <v>6.8462499999999996E-2</v>
      </c>
    </row>
    <row r="18" spans="2:10" x14ac:dyDescent="0.25">
      <c r="B18" s="1" t="s">
        <v>22</v>
      </c>
      <c r="C18" s="3">
        <f>C3/(C4-C5-C6-C7)</f>
        <v>336.44859813084111</v>
      </c>
      <c r="D18" s="3">
        <f t="shared" ref="D18:J18" si="5">D3/(D4-D5-D6-D7)</f>
        <v>336.44859813084111</v>
      </c>
      <c r="E18" s="3">
        <f t="shared" si="5"/>
        <v>336.44859813084111</v>
      </c>
      <c r="F18" s="3">
        <f t="shared" si="5"/>
        <v>336.44859813084111</v>
      </c>
      <c r="G18" s="3">
        <f t="shared" si="5"/>
        <v>371.13402061855669</v>
      </c>
      <c r="H18" s="3">
        <f t="shared" si="5"/>
        <v>281.55721588674794</v>
      </c>
      <c r="I18" s="3">
        <f t="shared" si="5"/>
        <v>334.1110592627158</v>
      </c>
      <c r="J18" s="3">
        <f t="shared" si="5"/>
        <v>334.1110592627158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CASH-CAP-ROI</vt:lpstr>
      <vt:lpstr>120</vt:lpstr>
      <vt:lpstr>Sheet2</vt:lpstr>
    </vt:vector>
  </TitlesOfParts>
  <Company>BELL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Bell</cp:lastModifiedBy>
  <dcterms:created xsi:type="dcterms:W3CDTF">2020-03-22T23:06:45Z</dcterms:created>
  <dcterms:modified xsi:type="dcterms:W3CDTF">2020-03-31T16:14:55Z</dcterms:modified>
</cp:coreProperties>
</file>