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FORÇ" sheetId="1" r:id="rId4"/>
    <sheet state="visible" name="COST" sheetId="2" r:id="rId5"/>
    <sheet state="visible" name="FASECASOS" sheetId="3" r:id="rId6"/>
    <sheet state="visible" name="FASEHORESCÀRREC" sheetId="4" r:id="rId7"/>
    <sheet state="visible" name="FASESOBJECTIUS" sheetId="5" r:id="rId8"/>
    <sheet state="visible" name="DEFINICIÓACTIVITATS" sheetId="6" r:id="rId9"/>
    <sheet state="visible" name="DIAGRAMAGANTT" sheetId="7" r:id="rId10"/>
  </sheets>
  <definedNames/>
  <calcPr/>
</workbook>
</file>

<file path=xl/sharedStrings.xml><?xml version="1.0" encoding="utf-8"?>
<sst xmlns="http://schemas.openxmlformats.org/spreadsheetml/2006/main" count="473" uniqueCount="221">
  <si>
    <t>ESTIMACIÓ DEL TEMPS</t>
  </si>
  <si>
    <t>FÒRMULES</t>
  </si>
  <si>
    <t>ESTIMACIÓ DE TEMPS</t>
  </si>
  <si>
    <t>EstimacióTemps = UCP * PF</t>
  </si>
  <si>
    <t>UCP</t>
  </si>
  <si>
    <t>UCP = (UUCW + UAW) * TCF * ECF</t>
  </si>
  <si>
    <t>UUCW</t>
  </si>
  <si>
    <t>UUCW = ∑c : c∈casosÚs : pes(c)</t>
  </si>
  <si>
    <t>UAW</t>
  </si>
  <si>
    <t>UAW = ∑a : a∈actors : pes(a)</t>
  </si>
  <si>
    <t>TCF</t>
  </si>
  <si>
    <t>TCF = 0.6+ ( ∑f: f∈fTec: pes(f)*prioritat(f)/100)</t>
  </si>
  <si>
    <t>ECF</t>
  </si>
  <si>
    <t>ECF = 1.4 + (-0.03* (∑f: f∈fEnv: pes(f)*prioritat(f)/100))</t>
  </si>
  <si>
    <t>PF</t>
  </si>
  <si>
    <t>PF = Usar un valor entre 15 i 30</t>
  </si>
  <si>
    <t>CÀLCUL</t>
  </si>
  <si>
    <t>CAS D'ÚS</t>
  </si>
  <si>
    <t>COMPLEXITAT</t>
  </si>
  <si>
    <t>PES</t>
  </si>
  <si>
    <t>ALTA PATINET</t>
  </si>
  <si>
    <t>MIG</t>
  </si>
  <si>
    <t>BAIXA PATINET</t>
  </si>
  <si>
    <t>LOCALITZACIÓ PATINETS</t>
  </si>
  <si>
    <t>UTILITZAR PATINET</t>
  </si>
  <si>
    <t>DEIXAR PATINET</t>
  </si>
  <si>
    <t>BATERÍA ESGOTADA</t>
  </si>
  <si>
    <t>PATINET AVARIAT</t>
  </si>
  <si>
    <t>COMPLEX</t>
  </si>
  <si>
    <t>LOG IN</t>
  </si>
  <si>
    <t>SIMPLE</t>
  </si>
  <si>
    <t>LOG OUT</t>
  </si>
  <si>
    <t>SIGN UP</t>
  </si>
  <si>
    <t>SIGN OUT</t>
  </si>
  <si>
    <t>PAUSAR PATINET</t>
  </si>
  <si>
    <t>ENVIAR QUEIXA/PROBLEMA</t>
  </si>
  <si>
    <t>AFEGIR MÈTODE DE PAGAMENT</t>
  </si>
  <si>
    <t>ESBORRAR MÈTODE DE PAGAMENT</t>
  </si>
  <si>
    <t>REALITZAR RESERVA PATINET</t>
  </si>
  <si>
    <t>CONSULTAR HISTORIAL DE TRAJECTES</t>
  </si>
  <si>
    <t>GESTIONAR PERFIL</t>
  </si>
  <si>
    <t>COMPRAR TARIFA</t>
  </si>
  <si>
    <t>CANCELAR RESERVA</t>
  </si>
  <si>
    <t>ACTOR</t>
  </si>
  <si>
    <t>CLIENT</t>
  </si>
  <si>
    <t>RESPONSABLE</t>
  </si>
  <si>
    <t>RELLOTGE</t>
  </si>
  <si>
    <t>PATINET</t>
  </si>
  <si>
    <t>API REDSYS</t>
  </si>
  <si>
    <t>API GOOGLE MAPS</t>
  </si>
  <si>
    <t>COMPLEXITAT TÈCNICA</t>
  </si>
  <si>
    <t>PRIORITAT</t>
  </si>
  <si>
    <t>PES*PRIORITAT/100</t>
  </si>
  <si>
    <t>DISTRIBUTED SYSTEM</t>
  </si>
  <si>
    <t>PERFORMANCE</t>
  </si>
  <si>
    <t>END USER EFFICIENCY</t>
  </si>
  <si>
    <t>COMPLEX INTERNAL PROCESSING</t>
  </si>
  <si>
    <t>REUSABILITY</t>
  </si>
  <si>
    <t>EASY TO INSTALL</t>
  </si>
  <si>
    <t>EASY TO USE</t>
  </si>
  <si>
    <t>PORTABILITY</t>
  </si>
  <si>
    <t>EASY TO CHANGE</t>
  </si>
  <si>
    <t>CONCURRENCY</t>
  </si>
  <si>
    <t>SPECIAL SECURITY FEATURES</t>
  </si>
  <si>
    <t>PROVIDES DIRECT ACCESS FOR THIRD PARTIES</t>
  </si>
  <si>
    <t>SPECIAL USER TRAINING FACILITIES ARE REQUIRED</t>
  </si>
  <si>
    <t>FACTOR D'ENTORN</t>
  </si>
  <si>
    <t>AVALUACIÓ</t>
  </si>
  <si>
    <t>PES*AVALUACIÓ</t>
  </si>
  <si>
    <t>FAMILIARITY WITH UP</t>
  </si>
  <si>
    <t>PART-TIME WORKERS</t>
  </si>
  <si>
    <t>ANALYST CAPABILITY</t>
  </si>
  <si>
    <t>APPLICATION EXPERIENCE</t>
  </si>
  <si>
    <t>OBJECT-ORIENTED EXPERIENCE</t>
  </si>
  <si>
    <t>MOTIVATION</t>
  </si>
  <si>
    <t>DIFFICULT PROGRAMMING LANGUAGE</t>
  </si>
  <si>
    <t>STABLE REQUIREMENTS</t>
  </si>
  <si>
    <t>ESTIMACIÓ DEL COST</t>
  </si>
  <si>
    <t>INFORMACIÓ DONADA</t>
  </si>
  <si>
    <t>Rol</t>
  </si>
  <si>
    <t>Inception (5%)</t>
  </si>
  <si>
    <t>Elaboration (20%)</t>
  </si>
  <si>
    <t>Construction (65%)</t>
  </si>
  <si>
    <t>Transition (10%)</t>
  </si>
  <si>
    <t>Cap de projecte</t>
  </si>
  <si>
    <t>Programador Sènior</t>
  </si>
  <si>
    <t>Programador Junior</t>
  </si>
  <si>
    <t>Dissenyador gràfic</t>
  </si>
  <si>
    <t>Enginyer de requisits</t>
  </si>
  <si>
    <t>Arquitecte del software</t>
  </si>
  <si>
    <t>Tester</t>
  </si>
  <si>
    <t>Preu/Hora</t>
  </si>
  <si>
    <t>Persones</t>
  </si>
  <si>
    <t>Esforç</t>
  </si>
  <si>
    <t>Hores/Carrec</t>
  </si>
  <si>
    <t>Hores/Persona</t>
  </si>
  <si>
    <t>Cost/Carrec</t>
  </si>
  <si>
    <t>Cost/Persona</t>
  </si>
  <si>
    <t>SS</t>
  </si>
  <si>
    <t>Euros fixes</t>
  </si>
  <si>
    <t>Cost/Persona + SS + Euros fixes</t>
  </si>
  <si>
    <t>Despeses estructurals (15%)</t>
  </si>
  <si>
    <t>Total brut/persona</t>
  </si>
  <si>
    <t>Total brut/carrec</t>
  </si>
  <si>
    <t>Suma total</t>
  </si>
  <si>
    <t>Benefici(50%)</t>
  </si>
  <si>
    <t>Contingències(10%)</t>
  </si>
  <si>
    <t>Pressupost final</t>
  </si>
  <si>
    <t>Hores totals projecte</t>
  </si>
  <si>
    <t>CASOS D'ÚS A CADA FASE</t>
  </si>
  <si>
    <t>INCEPTION</t>
  </si>
  <si>
    <t>ELABORATION</t>
  </si>
  <si>
    <t>CONSTRUCTION</t>
  </si>
  <si>
    <t>TRANSITION</t>
  </si>
  <si>
    <t>Identificat</t>
  </si>
  <si>
    <t>Esbossat</t>
  </si>
  <si>
    <t>Analitzat</t>
  </si>
  <si>
    <t>Complet</t>
  </si>
  <si>
    <t>Refinat</t>
  </si>
  <si>
    <t>ESTAT DE CAS D'ÚS</t>
  </si>
  <si>
    <t>IDENTIFICAT</t>
  </si>
  <si>
    <t>ESBOSSAT</t>
  </si>
  <si>
    <t>REFINAT</t>
  </si>
  <si>
    <t>ANALITZAT</t>
  </si>
  <si>
    <t>COMPLET</t>
  </si>
  <si>
    <t>CASOS DÚS A CADA FASE</t>
  </si>
  <si>
    <t>HORES PER CÀRREC I FASE</t>
  </si>
  <si>
    <t>Trensition (10%)</t>
  </si>
  <si>
    <t>HORES TOTALS PROJECTE</t>
  </si>
  <si>
    <t>HORES PER PERSONA I FASE</t>
  </si>
  <si>
    <t>DATES LÍMIT DE CADA FASE (SUPOSANT QUE COMENCEM EL 13 DE MAIG)</t>
  </si>
  <si>
    <t>Díes laborables</t>
  </si>
  <si>
    <t>díes laborables</t>
  </si>
  <si>
    <t>Data límit</t>
  </si>
  <si>
    <t>Effort (%)</t>
  </si>
  <si>
    <t>Effort (Hores)</t>
  </si>
  <si>
    <t>Schedule (%)</t>
  </si>
  <si>
    <t>Schedule (hores)</t>
  </si>
  <si>
    <t>Fase</t>
  </si>
  <si>
    <t>Iteració</t>
  </si>
  <si>
    <t>Objectius principals</t>
  </si>
  <si>
    <t>Dates</t>
  </si>
  <si>
    <t>Staff</t>
  </si>
  <si>
    <t>Inception</t>
  </si>
  <si>
    <t>I1</t>
  </si>
  <si>
    <t>Definir visió</t>
  </si>
  <si>
    <t>13/05/22-05/06/22</t>
  </si>
  <si>
    <t>Determinar abast del projecte</t>
  </si>
  <si>
    <t>Definir l'arquitectura candidata i el software a utilitzar</t>
  </si>
  <si>
    <t>Crear el cas de negoci</t>
  </si>
  <si>
    <t>Crear el pla de desenvolupament de software</t>
  </si>
  <si>
    <t>Elaboration</t>
  </si>
  <si>
    <t>E1</t>
  </si>
  <si>
    <t>Instal·lar i provar l'arquitectura</t>
  </si>
  <si>
    <t>06/06/22-13/09/22</t>
  </si>
  <si>
    <t>Validar detalls dels requisits</t>
  </si>
  <si>
    <t>Implementar casos d'ús prioritaris</t>
  </si>
  <si>
    <t>E2</t>
  </si>
  <si>
    <t>Mitigar riscos arquitectònics</t>
  </si>
  <si>
    <t>Completar la prova de l'arquitectura</t>
  </si>
  <si>
    <t>Implementar casos d'ús addicionals</t>
  </si>
  <si>
    <t>Construction</t>
  </si>
  <si>
    <t>C1</t>
  </si>
  <si>
    <t>Descriure casos d’ús addicionals</t>
  </si>
  <si>
    <t>14/09/22-11/06/23</t>
  </si>
  <si>
    <t>Dissenyar subsistemes addicionals</t>
  </si>
  <si>
    <t>Implementar casos d’ús i subsist.</t>
  </si>
  <si>
    <t>Integrar el producte i validar l’estat</t>
  </si>
  <si>
    <t>C2</t>
  </si>
  <si>
    <t>ídem</t>
  </si>
  <si>
    <t>C3</t>
  </si>
  <si>
    <t>Ídem +</t>
  </si>
  <si>
    <t>Planificar versió beta i suport usuari</t>
  </si>
  <si>
    <t>Transition</t>
  </si>
  <si>
    <t>T1</t>
  </si>
  <si>
    <t>Desplegar beta en client</t>
  </si>
  <si>
    <t>12/06/23-07/08/23</t>
  </si>
  <si>
    <t>Obtenir i processar feedback</t>
  </si>
  <si>
    <t>Finalitzar suport usuari</t>
  </si>
  <si>
    <t>Entrega a client</t>
  </si>
  <si>
    <t>DIAGRAMA DE GANTT</t>
  </si>
  <si>
    <t>DEFINICIÓ DE LES ACTIVITATS</t>
  </si>
  <si>
    <t>ID</t>
  </si>
  <si>
    <t>NOM</t>
  </si>
  <si>
    <t>DURACIÓ</t>
  </si>
  <si>
    <t>PERSONAL</t>
  </si>
  <si>
    <t>DEPENDÈNCIES</t>
  </si>
  <si>
    <t>A</t>
  </si>
  <si>
    <t>Definir la visió</t>
  </si>
  <si>
    <t>Cap de projecte (CP)</t>
  </si>
  <si>
    <t>-</t>
  </si>
  <si>
    <t>B</t>
  </si>
  <si>
    <t>Definir l'estat de l'empresa</t>
  </si>
  <si>
    <t>C</t>
  </si>
  <si>
    <t>Determinar l'abast del projecte</t>
  </si>
  <si>
    <t>D</t>
  </si>
  <si>
    <t>Identificar les parts interessades</t>
  </si>
  <si>
    <t>Enginyer de requisits (ER)</t>
  </si>
  <si>
    <t>E</t>
  </si>
  <si>
    <t>Definir una arquitectura candidata</t>
  </si>
  <si>
    <t>Arquitecte de software (AS)</t>
  </si>
  <si>
    <t>F</t>
  </si>
  <si>
    <t>Planificar el cas de negoci</t>
  </si>
  <si>
    <t>G</t>
  </si>
  <si>
    <t>Definir el pla de desenvolupament del software</t>
  </si>
  <si>
    <t>H</t>
  </si>
  <si>
    <t>Crear el pla de desenvolupament del software</t>
  </si>
  <si>
    <t>Cap de projecte (CP), Enginyer de requisits (ER)</t>
  </si>
  <si>
    <t>I</t>
  </si>
  <si>
    <t>Determinar els casos d'ús del sistema</t>
  </si>
  <si>
    <t>J</t>
  </si>
  <si>
    <t>Especificar els requisits no funcionals</t>
  </si>
  <si>
    <t>K</t>
  </si>
  <si>
    <t>Refinar la definició del sistema</t>
  </si>
  <si>
    <t>L</t>
  </si>
  <si>
    <t>Estimar els riscos potencials</t>
  </si>
  <si>
    <t>CP</t>
  </si>
  <si>
    <t>ER</t>
  </si>
  <si>
    <t>AS</t>
  </si>
  <si>
    <t xml:space="preserve">CP </t>
  </si>
  <si>
    <t>CP + 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</si>
</sst>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&quot;€&quot;"/>
    <numFmt numFmtId="165" formatCode="dd/mm/yyyy"/>
    <numFmt numFmtId="166" formatCode="dd\.mm\.yyyy"/>
  </numFmts>
  <fonts count="19">
    <font>
      <sz val="10.0"/>
      <color rgb="FF000000"/>
      <name val="Arial"/>
      <scheme val="minor"/>
    </font>
    <font>
      <b/>
      <color rgb="FFFFFFFF"/>
      <name val="Arial"/>
      <scheme val="minor"/>
    </font>
    <font>
      <b/>
      <color rgb="FFFFFFFF"/>
      <name val="Calibri"/>
    </font>
    <font>
      <color rgb="FF000000"/>
      <name val="Calibri"/>
    </font>
    <font>
      <b/>
      <color theme="0"/>
      <name val="Arial"/>
      <scheme val="minor"/>
    </font>
    <font>
      <color theme="1"/>
      <name val="Arial"/>
      <scheme val="minor"/>
    </font>
    <font>
      <b/>
      <color rgb="FF000000"/>
      <name val="Calibri"/>
    </font>
    <font>
      <sz val="11.0"/>
      <color theme="1"/>
      <name val="Arial"/>
      <scheme val="minor"/>
    </font>
    <font>
      <b/>
      <sz val="10.0"/>
      <color rgb="FFFFFFFF"/>
      <name val="Calibri"/>
    </font>
    <font>
      <sz val="8.0"/>
      <color theme="1"/>
      <name val="&quot;Arial&quot;"/>
    </font>
    <font>
      <sz val="8.0"/>
      <color rgb="FF000000"/>
      <name val="Calibri"/>
    </font>
    <font>
      <b/>
      <sz val="8.0"/>
      <color rgb="FFFFFFFF"/>
      <name val="Calibri"/>
    </font>
    <font>
      <sz val="8.0"/>
      <color theme="0"/>
      <name val="Calibri"/>
    </font>
    <font>
      <b/>
      <sz val="8.0"/>
      <color theme="0"/>
      <name val="Calibri"/>
    </font>
    <font>
      <sz val="8.0"/>
      <color rgb="FFFFFFFF"/>
      <name val="Calibri"/>
    </font>
    <font/>
    <font>
      <b/>
      <color rgb="FFFFFFFF"/>
      <name val="Verdana"/>
    </font>
    <font>
      <color theme="1"/>
      <name val="Verdana"/>
    </font>
    <font>
      <color rgb="FF00000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274E13"/>
        <bgColor rgb="FF274E13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  <fill>
      <patternFill patternType="solid">
        <fgColor rgb="FF38761D"/>
        <bgColor rgb="FF38761D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</fills>
  <borders count="6">
    <border/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2" numFmtId="0" xfId="0" applyAlignment="1" applyFill="1" applyFont="1">
      <alignment readingOrder="0" shrinkToFit="0" vertical="bottom" wrapText="0"/>
    </xf>
    <xf borderId="0" fillId="5" fontId="3" numFmtId="0" xfId="0" applyAlignment="1" applyFill="1" applyFont="1">
      <alignment readingOrder="0" shrinkToFit="0" vertical="bottom" wrapText="0"/>
    </xf>
    <xf borderId="0" fillId="6" fontId="4" numFmtId="0" xfId="0" applyAlignment="1" applyFill="1" applyFont="1">
      <alignment readingOrder="0"/>
    </xf>
    <xf borderId="0" fillId="6" fontId="4" numFmtId="0" xfId="0" applyFont="1"/>
    <xf borderId="0" fillId="6" fontId="5" numFmtId="0" xfId="0" applyFont="1"/>
    <xf borderId="0" fillId="4" fontId="4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0" fillId="0" fontId="5" numFmtId="0" xfId="0" applyAlignment="1" applyFont="1">
      <alignment horizontal="center" readingOrder="0"/>
    </xf>
    <xf borderId="0" fillId="6" fontId="1" numFmtId="0" xfId="0" applyAlignment="1" applyFont="1">
      <alignment readingOrder="0"/>
    </xf>
    <xf borderId="0" fillId="4" fontId="1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0" fillId="2" fontId="2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3" fontId="2" numFmtId="0" xfId="0" applyAlignment="1" applyFont="1">
      <alignment readingOrder="0" shrinkToFit="0" vertical="bottom" wrapText="0"/>
    </xf>
    <xf borderId="0" fillId="7" fontId="2" numFmtId="9" xfId="0" applyAlignment="1" applyFill="1" applyFont="1" applyNumberFormat="1">
      <alignment horizontal="center" readingOrder="0" shrinkToFit="0" vertical="bottom" wrapText="0"/>
    </xf>
    <xf borderId="0" fillId="6" fontId="2" numFmtId="0" xfId="0" applyAlignment="1" applyFont="1">
      <alignment readingOrder="0" shrinkToFit="0" vertical="bottom" wrapText="0"/>
    </xf>
    <xf borderId="0" fillId="0" fontId="3" numFmtId="9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" numFmtId="164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2" xfId="0" applyAlignment="1" applyFont="1" applyNumberFormat="1">
      <alignment horizontal="right"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7" fontId="2" numFmtId="0" xfId="0" applyAlignment="1" applyFont="1">
      <alignment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3" fontId="4" numFmtId="0" xfId="0" applyAlignment="1" applyFont="1">
      <alignment readingOrder="0"/>
    </xf>
    <xf borderId="0" fillId="8" fontId="5" numFmtId="0" xfId="0" applyAlignment="1" applyFill="1" applyFont="1">
      <alignment readingOrder="0"/>
    </xf>
    <xf borderId="0" fillId="0" fontId="5" numFmtId="10" xfId="0" applyFont="1" applyNumberFormat="1"/>
    <xf borderId="0" fillId="0" fontId="7" numFmtId="10" xfId="0" applyFont="1" applyNumberFormat="1"/>
    <xf borderId="0" fillId="7" fontId="8" numFmtId="0" xfId="0" applyAlignment="1" applyFont="1">
      <alignment horizontal="left" readingOrder="0" vertical="bottom"/>
    </xf>
    <xf borderId="0" fillId="0" fontId="9" numFmtId="0" xfId="0" applyAlignment="1" applyFont="1">
      <alignment horizontal="left" vertical="bottom"/>
    </xf>
    <xf borderId="0" fillId="3" fontId="8" numFmtId="0" xfId="0" applyAlignment="1" applyFont="1">
      <alignment horizontal="left" readingOrder="0" vertical="bottom"/>
    </xf>
    <xf borderId="0" fillId="0" fontId="10" numFmtId="9" xfId="0" applyAlignment="1" applyFont="1" applyNumberFormat="1">
      <alignment horizontal="right" readingOrder="0" vertical="bottom"/>
    </xf>
    <xf borderId="0" fillId="0" fontId="10" numFmtId="0" xfId="0" applyAlignment="1" applyFont="1">
      <alignment horizontal="left" readingOrder="0" vertical="bottom"/>
    </xf>
    <xf borderId="0" fillId="6" fontId="11" numFmtId="0" xfId="0" applyAlignment="1" applyFont="1">
      <alignment horizontal="center" readingOrder="0" vertical="bottom"/>
    </xf>
    <xf borderId="0" fillId="6" fontId="11" numFmtId="0" xfId="0" applyAlignment="1" applyFont="1">
      <alignment horizontal="left" readingOrder="0" vertical="bottom"/>
    </xf>
    <xf borderId="0" fillId="0" fontId="10" numFmtId="0" xfId="0" applyAlignment="1" applyFont="1">
      <alignment horizontal="right" readingOrder="0" vertical="bottom"/>
    </xf>
    <xf borderId="0" fillId="4" fontId="12" numFmtId="0" xfId="0" applyAlignment="1" applyFont="1">
      <alignment horizontal="right" readingOrder="0" vertical="bottom"/>
    </xf>
    <xf borderId="0" fillId="6" fontId="13" numFmtId="0" xfId="0" applyAlignment="1" applyFont="1">
      <alignment horizontal="right" readingOrder="0" vertical="bottom"/>
    </xf>
    <xf borderId="0" fillId="0" fontId="5" numFmtId="0" xfId="0" applyFont="1"/>
    <xf borderId="0" fillId="0" fontId="10" numFmtId="165" xfId="0" applyAlignment="1" applyFont="1" applyNumberFormat="1">
      <alignment horizontal="right" readingOrder="0" vertical="bottom"/>
    </xf>
    <xf borderId="0" fillId="2" fontId="11" numFmtId="0" xfId="0" applyAlignment="1" applyFont="1">
      <alignment horizontal="center" readingOrder="0" vertical="bottom"/>
    </xf>
    <xf borderId="1" fillId="7" fontId="11" numFmtId="0" xfId="0" applyAlignment="1" applyBorder="1" applyFont="1">
      <alignment horizontal="center" readingOrder="0" vertical="center"/>
    </xf>
    <xf borderId="1" fillId="3" fontId="14" numFmtId="0" xfId="0" applyAlignment="1" applyBorder="1" applyFont="1">
      <alignment horizontal="center" readingOrder="0" vertical="center"/>
    </xf>
    <xf borderId="0" fillId="6" fontId="12" numFmtId="0" xfId="0" applyAlignment="1" applyFont="1">
      <alignment horizontal="left" readingOrder="0" vertical="bottom"/>
    </xf>
    <xf borderId="1" fillId="4" fontId="9" numFmtId="0" xfId="0" applyAlignment="1" applyBorder="1" applyFont="1">
      <alignment horizontal="center" readingOrder="0" vertical="center"/>
    </xf>
    <xf borderId="1" fillId="5" fontId="10" numFmtId="0" xfId="0" applyAlignment="1" applyBorder="1" applyFont="1">
      <alignment horizontal="center" readingOrder="0" vertical="center"/>
    </xf>
    <xf borderId="2" fillId="0" fontId="15" numFmtId="0" xfId="0" applyBorder="1" applyFont="1"/>
    <xf borderId="0" fillId="6" fontId="14" numFmtId="0" xfId="0" applyAlignment="1" applyFont="1">
      <alignment horizontal="left" readingOrder="0" vertical="bottom"/>
    </xf>
    <xf borderId="3" fillId="0" fontId="15" numFmtId="0" xfId="0" applyBorder="1" applyFont="1"/>
    <xf borderId="1" fillId="4" fontId="10" numFmtId="0" xfId="0" applyAlignment="1" applyBorder="1" applyFont="1">
      <alignment horizontal="center" readingOrder="0" vertical="center"/>
    </xf>
    <xf borderId="4" fillId="3" fontId="14" numFmtId="0" xfId="0" applyAlignment="1" applyBorder="1" applyFont="1">
      <alignment horizontal="center" readingOrder="0" vertical="center"/>
    </xf>
    <xf borderId="0" fillId="7" fontId="1" numFmtId="0" xfId="0" applyAlignment="1" applyFont="1">
      <alignment readingOrder="0"/>
    </xf>
    <xf borderId="0" fillId="6" fontId="4" numFmtId="0" xfId="0" applyAlignment="1" applyFont="1">
      <alignment horizontal="center" readingOrder="0"/>
    </xf>
    <xf borderId="5" fillId="6" fontId="16" numFmtId="166" xfId="0" applyAlignment="1" applyBorder="1" applyFont="1" applyNumberFormat="1">
      <alignment horizontal="center" readingOrder="0" vertical="bottom"/>
    </xf>
    <xf borderId="5" fillId="6" fontId="16" numFmtId="166" xfId="0" applyAlignment="1" applyBorder="1" applyFont="1" applyNumberFormat="1">
      <alignment horizontal="center" vertical="bottom"/>
    </xf>
    <xf borderId="0" fillId="9" fontId="17" numFmtId="166" xfId="0" applyAlignment="1" applyFill="1" applyFont="1" applyNumberFormat="1">
      <alignment horizontal="center" vertical="bottom"/>
    </xf>
    <xf borderId="0" fillId="10" fontId="5" numFmtId="0" xfId="0" applyAlignment="1" applyFill="1" applyFont="1">
      <alignment readingOrder="0"/>
    </xf>
    <xf borderId="0" fillId="11" fontId="5" numFmtId="0" xfId="0" applyFill="1" applyFont="1"/>
    <xf borderId="0" fillId="5" fontId="5" numFmtId="0" xfId="0" applyAlignment="1" applyFont="1">
      <alignment readingOrder="0"/>
    </xf>
    <xf borderId="0" fillId="12" fontId="5" numFmtId="0" xfId="0" applyAlignment="1" applyFill="1" applyFont="1">
      <alignment readingOrder="0"/>
    </xf>
    <xf borderId="0" fillId="10" fontId="18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25"/>
    <col customWidth="1" min="4" max="4" width="44.0"/>
    <col customWidth="1" min="7" max="7" width="17.0"/>
  </cols>
  <sheetData>
    <row r="1">
      <c r="A1" s="1" t="s">
        <v>0</v>
      </c>
    </row>
    <row r="3">
      <c r="B3" s="2" t="s">
        <v>1</v>
      </c>
    </row>
    <row r="5">
      <c r="C5" s="3" t="s">
        <v>2</v>
      </c>
      <c r="D5" s="4" t="s">
        <v>3</v>
      </c>
    </row>
    <row r="6">
      <c r="C6" s="3" t="s">
        <v>4</v>
      </c>
      <c r="D6" s="4" t="s">
        <v>5</v>
      </c>
    </row>
    <row r="7">
      <c r="C7" s="3" t="s">
        <v>6</v>
      </c>
      <c r="D7" s="4" t="s">
        <v>7</v>
      </c>
    </row>
    <row r="8">
      <c r="C8" s="3" t="s">
        <v>8</v>
      </c>
      <c r="D8" s="4" t="s">
        <v>9</v>
      </c>
    </row>
    <row r="9">
      <c r="C9" s="3" t="s">
        <v>10</v>
      </c>
      <c r="D9" s="4" t="s">
        <v>11</v>
      </c>
    </row>
    <row r="10">
      <c r="C10" s="3" t="s">
        <v>12</v>
      </c>
      <c r="D10" s="4" t="s">
        <v>13</v>
      </c>
    </row>
    <row r="11">
      <c r="C11" s="3" t="s">
        <v>14</v>
      </c>
      <c r="D11" s="4" t="s">
        <v>15</v>
      </c>
    </row>
    <row r="14">
      <c r="B14" s="2" t="s">
        <v>16</v>
      </c>
    </row>
    <row r="16">
      <c r="C16" s="5" t="s">
        <v>6</v>
      </c>
      <c r="D16" s="5" t="s">
        <v>7</v>
      </c>
      <c r="E16" s="6">
        <f>SUM(F19:F38)</f>
        <v>190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8">
      <c r="D18" s="8" t="s">
        <v>17</v>
      </c>
      <c r="E18" s="8" t="s">
        <v>18</v>
      </c>
      <c r="F18" s="8" t="s">
        <v>19</v>
      </c>
    </row>
    <row r="19">
      <c r="D19" s="9" t="s">
        <v>20</v>
      </c>
      <c r="E19" s="10" t="s">
        <v>21</v>
      </c>
      <c r="F19" s="10">
        <v>10.0</v>
      </c>
    </row>
    <row r="20">
      <c r="D20" s="9" t="s">
        <v>22</v>
      </c>
      <c r="E20" s="10" t="s">
        <v>21</v>
      </c>
      <c r="F20" s="10">
        <v>10.0</v>
      </c>
    </row>
    <row r="21">
      <c r="D21" s="9" t="s">
        <v>23</v>
      </c>
      <c r="E21" s="10" t="s">
        <v>21</v>
      </c>
      <c r="F21" s="10">
        <v>10.0</v>
      </c>
    </row>
    <row r="22">
      <c r="D22" s="9" t="s">
        <v>24</v>
      </c>
      <c r="E22" s="10" t="s">
        <v>21</v>
      </c>
      <c r="F22" s="10">
        <v>10.0</v>
      </c>
    </row>
    <row r="23">
      <c r="D23" s="9" t="s">
        <v>25</v>
      </c>
      <c r="E23" s="10" t="s">
        <v>21</v>
      </c>
      <c r="F23" s="10">
        <v>10.0</v>
      </c>
    </row>
    <row r="24">
      <c r="D24" s="9" t="s">
        <v>26</v>
      </c>
      <c r="E24" s="10" t="s">
        <v>21</v>
      </c>
      <c r="F24" s="10">
        <v>10.0</v>
      </c>
    </row>
    <row r="25" ht="15.0" customHeight="1">
      <c r="D25" s="9" t="s">
        <v>27</v>
      </c>
      <c r="E25" s="10" t="s">
        <v>28</v>
      </c>
      <c r="F25" s="10">
        <v>15.0</v>
      </c>
    </row>
    <row r="26">
      <c r="D26" s="9" t="s">
        <v>29</v>
      </c>
      <c r="E26" s="10" t="s">
        <v>30</v>
      </c>
      <c r="F26" s="10">
        <v>5.0</v>
      </c>
    </row>
    <row r="27">
      <c r="D27" s="9" t="s">
        <v>31</v>
      </c>
      <c r="E27" s="10" t="s">
        <v>30</v>
      </c>
      <c r="F27" s="10">
        <v>5.0</v>
      </c>
    </row>
    <row r="28">
      <c r="D28" s="9" t="s">
        <v>32</v>
      </c>
      <c r="E28" s="10" t="s">
        <v>30</v>
      </c>
      <c r="F28" s="10">
        <v>5.0</v>
      </c>
    </row>
    <row r="29">
      <c r="D29" s="9" t="s">
        <v>33</v>
      </c>
      <c r="E29" s="10" t="s">
        <v>30</v>
      </c>
      <c r="F29" s="10">
        <v>5.0</v>
      </c>
    </row>
    <row r="30">
      <c r="D30" s="9" t="s">
        <v>34</v>
      </c>
      <c r="E30" s="10" t="s">
        <v>21</v>
      </c>
      <c r="F30" s="10">
        <v>10.0</v>
      </c>
    </row>
    <row r="31">
      <c r="D31" s="9" t="s">
        <v>35</v>
      </c>
      <c r="E31" s="10" t="s">
        <v>28</v>
      </c>
      <c r="F31" s="10">
        <v>15.0</v>
      </c>
    </row>
    <row r="32">
      <c r="D32" s="9" t="s">
        <v>36</v>
      </c>
      <c r="E32" s="10" t="s">
        <v>21</v>
      </c>
      <c r="F32" s="10">
        <v>10.0</v>
      </c>
    </row>
    <row r="33">
      <c r="D33" s="9" t="s">
        <v>37</v>
      </c>
      <c r="E33" s="10" t="s">
        <v>21</v>
      </c>
      <c r="F33" s="10">
        <v>10.0</v>
      </c>
    </row>
    <row r="34">
      <c r="D34" s="9" t="s">
        <v>38</v>
      </c>
      <c r="E34" s="10" t="s">
        <v>21</v>
      </c>
      <c r="F34" s="10">
        <v>10.0</v>
      </c>
    </row>
    <row r="35">
      <c r="D35" s="9" t="s">
        <v>39</v>
      </c>
      <c r="E35" s="10" t="s">
        <v>21</v>
      </c>
      <c r="F35" s="10">
        <v>10.0</v>
      </c>
    </row>
    <row r="36">
      <c r="D36" s="9" t="s">
        <v>40</v>
      </c>
      <c r="E36" s="10" t="s">
        <v>28</v>
      </c>
      <c r="F36" s="10">
        <v>15.0</v>
      </c>
    </row>
    <row r="37">
      <c r="D37" s="9" t="s">
        <v>41</v>
      </c>
      <c r="E37" s="10" t="s">
        <v>30</v>
      </c>
      <c r="F37" s="10">
        <v>5.0</v>
      </c>
    </row>
    <row r="38">
      <c r="D38" s="9" t="s">
        <v>42</v>
      </c>
      <c r="E38" s="10" t="s">
        <v>21</v>
      </c>
      <c r="F38" s="10">
        <v>10.0</v>
      </c>
    </row>
    <row r="41">
      <c r="C41" s="11" t="s">
        <v>8</v>
      </c>
      <c r="D41" s="11" t="s">
        <v>9</v>
      </c>
      <c r="E41" s="6">
        <f>SUM(F44:F49)</f>
        <v>12</v>
      </c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3">
      <c r="D43" s="12" t="s">
        <v>43</v>
      </c>
      <c r="E43" s="8" t="s">
        <v>18</v>
      </c>
      <c r="F43" s="8" t="s">
        <v>19</v>
      </c>
    </row>
    <row r="44">
      <c r="D44" s="9" t="s">
        <v>44</v>
      </c>
      <c r="E44" s="10" t="s">
        <v>28</v>
      </c>
      <c r="F44" s="10">
        <v>3.0</v>
      </c>
    </row>
    <row r="45">
      <c r="D45" s="9" t="s">
        <v>45</v>
      </c>
      <c r="E45" s="10" t="s">
        <v>28</v>
      </c>
      <c r="F45" s="10">
        <v>3.0</v>
      </c>
    </row>
    <row r="46">
      <c r="D46" s="9" t="s">
        <v>46</v>
      </c>
      <c r="E46" s="10" t="s">
        <v>21</v>
      </c>
      <c r="F46" s="10">
        <v>2.0</v>
      </c>
    </row>
    <row r="47">
      <c r="D47" s="9" t="s">
        <v>47</v>
      </c>
      <c r="E47" s="10" t="s">
        <v>21</v>
      </c>
      <c r="F47" s="10">
        <v>2.0</v>
      </c>
    </row>
    <row r="48">
      <c r="D48" s="9" t="s">
        <v>48</v>
      </c>
      <c r="E48" s="10" t="s">
        <v>30</v>
      </c>
      <c r="F48" s="10">
        <v>1.0</v>
      </c>
    </row>
    <row r="49">
      <c r="D49" s="9" t="s">
        <v>49</v>
      </c>
      <c r="E49" s="10" t="s">
        <v>30</v>
      </c>
      <c r="F49" s="10">
        <v>1.0</v>
      </c>
    </row>
    <row r="50">
      <c r="E50" s="10"/>
      <c r="F50" s="10"/>
    </row>
    <row r="51">
      <c r="E51" s="10"/>
      <c r="F51" s="10"/>
    </row>
    <row r="52">
      <c r="C52" s="11" t="s">
        <v>10</v>
      </c>
      <c r="D52" s="11" t="s">
        <v>11</v>
      </c>
      <c r="E52" s="6">
        <f> 0.6 + SUM(G55:G67)</f>
        <v>1.07</v>
      </c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4">
      <c r="D54" s="12" t="s">
        <v>50</v>
      </c>
      <c r="E54" s="12" t="s">
        <v>19</v>
      </c>
      <c r="F54" s="12" t="s">
        <v>51</v>
      </c>
      <c r="G54" s="12" t="s">
        <v>52</v>
      </c>
    </row>
    <row r="55">
      <c r="D55" s="9" t="s">
        <v>53</v>
      </c>
      <c r="E55" s="10">
        <v>2.0</v>
      </c>
      <c r="F55" s="10">
        <v>3.0</v>
      </c>
      <c r="G55" s="13">
        <f t="shared" ref="G55:G67" si="1">(E55*F55/100)</f>
        <v>0.06</v>
      </c>
    </row>
    <row r="56">
      <c r="D56" s="9" t="s">
        <v>54</v>
      </c>
      <c r="E56" s="10">
        <v>1.0</v>
      </c>
      <c r="F56" s="10">
        <v>3.0</v>
      </c>
      <c r="G56" s="13">
        <f t="shared" si="1"/>
        <v>0.03</v>
      </c>
    </row>
    <row r="57">
      <c r="D57" s="9" t="s">
        <v>55</v>
      </c>
      <c r="E57" s="10">
        <v>1.0</v>
      </c>
      <c r="F57" s="10">
        <v>3.0</v>
      </c>
      <c r="G57" s="13">
        <f t="shared" si="1"/>
        <v>0.03</v>
      </c>
    </row>
    <row r="58">
      <c r="D58" s="9" t="s">
        <v>56</v>
      </c>
      <c r="E58" s="10">
        <v>1.0</v>
      </c>
      <c r="F58" s="10">
        <v>1.0</v>
      </c>
      <c r="G58" s="13">
        <f t="shared" si="1"/>
        <v>0.01</v>
      </c>
    </row>
    <row r="59">
      <c r="D59" s="9" t="s">
        <v>57</v>
      </c>
      <c r="E59" s="10">
        <v>1.0</v>
      </c>
      <c r="F59" s="10">
        <v>4.0</v>
      </c>
      <c r="G59" s="13">
        <f t="shared" si="1"/>
        <v>0.04</v>
      </c>
    </row>
    <row r="60">
      <c r="D60" s="9" t="s">
        <v>58</v>
      </c>
      <c r="E60" s="10">
        <v>0.5</v>
      </c>
      <c r="F60" s="10">
        <v>5.0</v>
      </c>
      <c r="G60" s="13">
        <f t="shared" si="1"/>
        <v>0.025</v>
      </c>
    </row>
    <row r="61">
      <c r="D61" s="9" t="s">
        <v>59</v>
      </c>
      <c r="E61" s="10">
        <v>0.5</v>
      </c>
      <c r="F61" s="10">
        <v>5.0</v>
      </c>
      <c r="G61" s="13">
        <f t="shared" si="1"/>
        <v>0.025</v>
      </c>
    </row>
    <row r="62">
      <c r="D62" s="9" t="s">
        <v>60</v>
      </c>
      <c r="E62" s="10">
        <v>2.0</v>
      </c>
      <c r="F62" s="10">
        <v>5.0</v>
      </c>
      <c r="G62" s="13">
        <f t="shared" si="1"/>
        <v>0.1</v>
      </c>
    </row>
    <row r="63">
      <c r="D63" s="9" t="s">
        <v>61</v>
      </c>
      <c r="E63" s="10">
        <v>1.0</v>
      </c>
      <c r="F63" s="10">
        <v>5.0</v>
      </c>
      <c r="G63" s="13">
        <f t="shared" si="1"/>
        <v>0.05</v>
      </c>
    </row>
    <row r="64">
      <c r="D64" s="9" t="s">
        <v>62</v>
      </c>
      <c r="E64" s="10">
        <v>1.0</v>
      </c>
      <c r="F64" s="10">
        <v>3.0</v>
      </c>
      <c r="G64" s="13">
        <f t="shared" si="1"/>
        <v>0.03</v>
      </c>
    </row>
    <row r="65">
      <c r="D65" s="9" t="s">
        <v>63</v>
      </c>
      <c r="E65" s="10">
        <v>1.0</v>
      </c>
      <c r="F65" s="10">
        <v>4.0</v>
      </c>
      <c r="G65" s="13">
        <f t="shared" si="1"/>
        <v>0.04</v>
      </c>
    </row>
    <row r="66">
      <c r="D66" s="9" t="s">
        <v>64</v>
      </c>
      <c r="E66" s="10">
        <v>1.0</v>
      </c>
      <c r="F66" s="10">
        <v>2.0</v>
      </c>
      <c r="G66" s="13">
        <f t="shared" si="1"/>
        <v>0.02</v>
      </c>
    </row>
    <row r="67">
      <c r="D67" s="9" t="s">
        <v>65</v>
      </c>
      <c r="E67" s="10">
        <v>1.0</v>
      </c>
      <c r="F67" s="10">
        <v>1.0</v>
      </c>
      <c r="G67" s="13">
        <f t="shared" si="1"/>
        <v>0.01</v>
      </c>
    </row>
    <row r="68">
      <c r="E68" s="10"/>
      <c r="F68" s="10"/>
    </row>
    <row r="69">
      <c r="E69" s="10"/>
      <c r="F69" s="10"/>
    </row>
    <row r="70">
      <c r="C70" s="11" t="s">
        <v>12</v>
      </c>
      <c r="D70" s="11" t="s">
        <v>13</v>
      </c>
      <c r="E70" s="6">
        <f>1.4 + (-0.03 * SUM(G73:G80))</f>
        <v>0.905</v>
      </c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2">
      <c r="D72" s="12" t="s">
        <v>66</v>
      </c>
      <c r="E72" s="12" t="s">
        <v>19</v>
      </c>
      <c r="F72" s="12" t="s">
        <v>67</v>
      </c>
      <c r="G72" s="12" t="s">
        <v>68</v>
      </c>
    </row>
    <row r="73">
      <c r="D73" s="9" t="s">
        <v>69</v>
      </c>
      <c r="E73" s="10">
        <v>1.5</v>
      </c>
      <c r="F73" s="10">
        <v>3.0</v>
      </c>
      <c r="G73" s="13">
        <f t="shared" ref="G73:G80" si="2">(E73*F73)</f>
        <v>4.5</v>
      </c>
    </row>
    <row r="74">
      <c r="D74" s="9" t="s">
        <v>70</v>
      </c>
      <c r="E74" s="10">
        <v>-1.0</v>
      </c>
      <c r="F74" s="10">
        <v>2.0</v>
      </c>
      <c r="G74" s="13">
        <f t="shared" si="2"/>
        <v>-2</v>
      </c>
    </row>
    <row r="75">
      <c r="D75" s="9" t="s">
        <v>71</v>
      </c>
      <c r="E75" s="10">
        <v>0.5</v>
      </c>
      <c r="F75" s="10">
        <v>3.0</v>
      </c>
      <c r="G75" s="13">
        <f t="shared" si="2"/>
        <v>1.5</v>
      </c>
    </row>
    <row r="76">
      <c r="D76" s="9" t="s">
        <v>72</v>
      </c>
      <c r="E76" s="10">
        <v>0.5</v>
      </c>
      <c r="F76" s="10">
        <v>1.0</v>
      </c>
      <c r="G76" s="13">
        <f t="shared" si="2"/>
        <v>0.5</v>
      </c>
    </row>
    <row r="77">
      <c r="D77" s="9" t="s">
        <v>73</v>
      </c>
      <c r="E77" s="10">
        <v>1.0</v>
      </c>
      <c r="F77" s="10">
        <v>4.0</v>
      </c>
      <c r="G77" s="13">
        <f t="shared" si="2"/>
        <v>4</v>
      </c>
    </row>
    <row r="78">
      <c r="D78" s="9" t="s">
        <v>74</v>
      </c>
      <c r="E78" s="10">
        <v>1.0</v>
      </c>
      <c r="F78" s="10">
        <v>5.0</v>
      </c>
      <c r="G78" s="13">
        <f t="shared" si="2"/>
        <v>5</v>
      </c>
    </row>
    <row r="79">
      <c r="D79" s="9" t="s">
        <v>75</v>
      </c>
      <c r="E79" s="10">
        <v>-1.0</v>
      </c>
      <c r="F79" s="10">
        <v>1.0</v>
      </c>
      <c r="G79" s="13">
        <f t="shared" si="2"/>
        <v>-1</v>
      </c>
    </row>
    <row r="80">
      <c r="D80" s="9" t="s">
        <v>76</v>
      </c>
      <c r="E80" s="10">
        <v>2.0</v>
      </c>
      <c r="F80" s="10">
        <v>2.0</v>
      </c>
      <c r="G80" s="13">
        <f t="shared" si="2"/>
        <v>4</v>
      </c>
    </row>
    <row r="81">
      <c r="E81" s="10"/>
      <c r="F81" s="10"/>
      <c r="G81" s="13"/>
    </row>
    <row r="82">
      <c r="E82" s="10"/>
      <c r="F82" s="10"/>
      <c r="G82" s="13"/>
    </row>
    <row r="83">
      <c r="C83" s="11" t="s">
        <v>4</v>
      </c>
      <c r="D83" s="11" t="s">
        <v>5</v>
      </c>
      <c r="E83" s="6">
        <f>(E16+E41)*E52*E70</f>
        <v>195.6067</v>
      </c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E84" s="10"/>
      <c r="F84" s="10"/>
      <c r="G84" s="13"/>
    </row>
    <row r="85">
      <c r="C85" s="11" t="s">
        <v>14</v>
      </c>
      <c r="D85" s="11" t="s">
        <v>15</v>
      </c>
      <c r="E85" s="11">
        <v>22.0</v>
      </c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7">
      <c r="C87" s="11" t="s">
        <v>2</v>
      </c>
      <c r="D87" s="11" t="s">
        <v>3</v>
      </c>
      <c r="E87" s="6">
        <f>E83*E85</f>
        <v>4303.3474</v>
      </c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</sheetData>
  <mergeCells count="3">
    <mergeCell ref="A1:Z1"/>
    <mergeCell ref="B3:Z3"/>
    <mergeCell ref="B14:Z1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25"/>
    <col customWidth="1" min="4" max="4" width="11.0"/>
    <col customWidth="1" min="5" max="5" width="13.25"/>
    <col customWidth="1" min="6" max="6" width="14.13"/>
    <col customWidth="1" min="7" max="7" width="12.13"/>
    <col customWidth="1" min="8" max="8" width="11.25"/>
    <col customWidth="1" min="9" max="9" width="9.13"/>
    <col customWidth="1" min="10" max="10" width="10.25"/>
    <col customWidth="1" min="11" max="11" width="7.75"/>
    <col customWidth="1" min="12" max="12" width="8.38"/>
    <col customWidth="1" min="13" max="13" width="22.38"/>
    <col customWidth="1" min="14" max="14" width="20.0"/>
    <col customWidth="1" min="15" max="15" width="14.0"/>
    <col customWidth="1" min="16" max="16" width="12.63"/>
    <col customWidth="1" min="18" max="18" width="14.63"/>
  </cols>
  <sheetData>
    <row r="1">
      <c r="A1" s="14" t="s">
        <v>77</v>
      </c>
    </row>
    <row r="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>
      <c r="A3" s="15"/>
      <c r="B3" s="16" t="s">
        <v>78</v>
      </c>
    </row>
    <row r="4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>
      <c r="A5" s="15"/>
      <c r="B5" s="15"/>
      <c r="C5" s="15"/>
      <c r="D5" s="17">
        <v>0.05</v>
      </c>
      <c r="E5" s="17">
        <v>0.2</v>
      </c>
      <c r="F5" s="17">
        <v>0.65</v>
      </c>
      <c r="G5" s="17">
        <v>0.1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>
      <c r="A6" s="15"/>
      <c r="B6" s="15"/>
      <c r="C6" s="17" t="s">
        <v>79</v>
      </c>
      <c r="D6" s="18" t="s">
        <v>80</v>
      </c>
      <c r="E6" s="18" t="s">
        <v>81</v>
      </c>
      <c r="F6" s="18" t="s">
        <v>82</v>
      </c>
      <c r="G6" s="18" t="s">
        <v>83</v>
      </c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>
      <c r="A7" s="15"/>
      <c r="B7" s="15"/>
      <c r="C7" s="18" t="s">
        <v>84</v>
      </c>
      <c r="D7" s="19">
        <v>0.2</v>
      </c>
      <c r="E7" s="19">
        <v>0.15</v>
      </c>
      <c r="F7" s="19">
        <v>0.15</v>
      </c>
      <c r="G7" s="19">
        <v>0.6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>
      <c r="A8" s="15"/>
      <c r="B8" s="15"/>
      <c r="C8" s="18" t="s">
        <v>85</v>
      </c>
      <c r="D8" s="19">
        <v>0.0</v>
      </c>
      <c r="E8" s="19">
        <v>0.2</v>
      </c>
      <c r="F8" s="19">
        <v>0.35</v>
      </c>
      <c r="G8" s="19">
        <v>0.15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>
      <c r="A9" s="15"/>
      <c r="B9" s="15"/>
      <c r="C9" s="18" t="s">
        <v>86</v>
      </c>
      <c r="D9" s="19">
        <v>0.0</v>
      </c>
      <c r="E9" s="19">
        <v>0.15</v>
      </c>
      <c r="F9" s="19">
        <v>0.15</v>
      </c>
      <c r="G9" s="19">
        <v>0.05</v>
      </c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>
      <c r="A10" s="15"/>
      <c r="B10" s="15"/>
      <c r="C10" s="18" t="s">
        <v>87</v>
      </c>
      <c r="D10" s="19">
        <v>0.05</v>
      </c>
      <c r="E10" s="19">
        <v>0.2</v>
      </c>
      <c r="F10" s="19">
        <v>0.05</v>
      </c>
      <c r="G10" s="19">
        <v>0.1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>
      <c r="A11" s="15"/>
      <c r="B11" s="15"/>
      <c r="C11" s="18" t="s">
        <v>88</v>
      </c>
      <c r="D11" s="19">
        <v>0.65</v>
      </c>
      <c r="E11" s="19">
        <v>0.05</v>
      </c>
      <c r="F11" s="19">
        <v>0.0</v>
      </c>
      <c r="G11" s="19">
        <v>0.0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>
      <c r="A12" s="15"/>
      <c r="B12" s="15"/>
      <c r="C12" s="18" t="s">
        <v>89</v>
      </c>
      <c r="D12" s="19">
        <v>0.1</v>
      </c>
      <c r="E12" s="19">
        <v>0.2</v>
      </c>
      <c r="F12" s="19">
        <v>0.15</v>
      </c>
      <c r="G12" s="19">
        <v>0.1</v>
      </c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>
      <c r="A13" s="15"/>
      <c r="B13" s="15"/>
      <c r="C13" s="18" t="s">
        <v>90</v>
      </c>
      <c r="D13" s="19">
        <v>0.0</v>
      </c>
      <c r="E13" s="19">
        <v>0.05</v>
      </c>
      <c r="F13" s="19">
        <v>0.15</v>
      </c>
      <c r="G13" s="19">
        <v>0.0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>
      <c r="A16" s="20"/>
      <c r="B16" s="20"/>
      <c r="C16" s="17" t="s">
        <v>79</v>
      </c>
      <c r="D16" s="18" t="s">
        <v>91</v>
      </c>
      <c r="E16" s="18" t="s">
        <v>92</v>
      </c>
      <c r="F16" s="18" t="s">
        <v>93</v>
      </c>
      <c r="G16" s="18" t="s">
        <v>94</v>
      </c>
      <c r="H16" s="18" t="s">
        <v>95</v>
      </c>
      <c r="I16" s="18" t="s">
        <v>96</v>
      </c>
      <c r="J16" s="18" t="s">
        <v>97</v>
      </c>
      <c r="K16" s="18" t="s">
        <v>98</v>
      </c>
      <c r="L16" s="18" t="s">
        <v>99</v>
      </c>
      <c r="M16" s="18" t="s">
        <v>100</v>
      </c>
      <c r="N16" s="18" t="s">
        <v>101</v>
      </c>
      <c r="O16" s="18" t="s">
        <v>102</v>
      </c>
      <c r="P16" s="18" t="s">
        <v>103</v>
      </c>
      <c r="Q16" s="20"/>
      <c r="R16" s="14" t="s">
        <v>104</v>
      </c>
      <c r="S16" s="21">
        <f>SUM(P17:P23)</f>
        <v>113647.0107</v>
      </c>
      <c r="T16" s="20"/>
      <c r="U16" s="20"/>
      <c r="V16" s="20"/>
      <c r="W16" s="20"/>
      <c r="X16" s="20"/>
      <c r="Y16" s="20"/>
      <c r="Z16" s="20"/>
      <c r="AA16" s="20"/>
      <c r="AB16" s="20"/>
    </row>
    <row r="17">
      <c r="A17" s="15"/>
      <c r="B17" s="15"/>
      <c r="C17" s="18" t="s">
        <v>84</v>
      </c>
      <c r="D17" s="9">
        <v>16.0</v>
      </c>
      <c r="E17" s="22">
        <v>1.0</v>
      </c>
      <c r="F17" s="22">
        <f>100*((D5*D7)+(E5*E7)+(F5*F7)+(G5*G7))</f>
        <v>19.75</v>
      </c>
      <c r="G17" s="23">
        <f>(D25*(F17/100))</f>
        <v>849.9111115</v>
      </c>
      <c r="H17" s="23">
        <f t="shared" ref="H17:H23" si="1">(G17/E17)</f>
        <v>849.9111115</v>
      </c>
      <c r="I17" s="21">
        <f t="shared" ref="I17:I23" si="2">D17*G17</f>
        <v>13598.57778</v>
      </c>
      <c r="J17" s="21">
        <f t="shared" ref="J17:J23" si="3">I17/E17</f>
        <v>13598.57778</v>
      </c>
      <c r="K17" s="21">
        <f t="shared" ref="K17:K23" si="4">J17*0.4</f>
        <v>5439.431114</v>
      </c>
      <c r="L17" s="21">
        <v>200.0</v>
      </c>
      <c r="M17" s="21">
        <f t="shared" ref="M17:M23" si="5">J17+K17+L17</f>
        <v>19238.0089</v>
      </c>
      <c r="N17" s="21">
        <f t="shared" ref="N17:N23" si="6">M17*0.15</f>
        <v>2885.701335</v>
      </c>
      <c r="O17" s="21">
        <f t="shared" ref="O17:O23" si="7">M17+N17</f>
        <v>22123.71023</v>
      </c>
      <c r="P17" s="21">
        <f t="shared" ref="P17:P23" si="8">O17*E17</f>
        <v>22123.71023</v>
      </c>
      <c r="Q17" s="15"/>
      <c r="R17" s="24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>
      <c r="A18" s="15"/>
      <c r="B18" s="15"/>
      <c r="C18" s="18" t="s">
        <v>85</v>
      </c>
      <c r="D18" s="9">
        <v>17.44</v>
      </c>
      <c r="E18" s="22">
        <v>2.0</v>
      </c>
      <c r="F18" s="22">
        <f>100*((D5*D8)+(E5*E8)+(F5*F8)+(G5*G8))</f>
        <v>28.25</v>
      </c>
      <c r="G18" s="23">
        <f>(D25*(F18/100))</f>
        <v>1215.695641</v>
      </c>
      <c r="H18" s="23">
        <f t="shared" si="1"/>
        <v>607.8478203</v>
      </c>
      <c r="I18" s="21">
        <f t="shared" si="2"/>
        <v>21201.73197</v>
      </c>
      <c r="J18" s="21">
        <f t="shared" si="3"/>
        <v>10600.86599</v>
      </c>
      <c r="K18" s="21">
        <f t="shared" si="4"/>
        <v>4240.346394</v>
      </c>
      <c r="L18" s="21">
        <v>200.0</v>
      </c>
      <c r="M18" s="21">
        <f t="shared" si="5"/>
        <v>15041.21238</v>
      </c>
      <c r="N18" s="21">
        <f t="shared" si="6"/>
        <v>2256.181857</v>
      </c>
      <c r="O18" s="21">
        <f t="shared" si="7"/>
        <v>17297.39424</v>
      </c>
      <c r="P18" s="21">
        <f t="shared" si="8"/>
        <v>34594.78847</v>
      </c>
      <c r="Q18" s="15"/>
      <c r="R18" s="14" t="s">
        <v>105</v>
      </c>
      <c r="S18" s="21">
        <f>(S16*0.5)</f>
        <v>56823.50536</v>
      </c>
      <c r="T18" s="15"/>
      <c r="U18" s="15"/>
      <c r="V18" s="15"/>
      <c r="W18" s="15"/>
      <c r="X18" s="15"/>
      <c r="Y18" s="15"/>
      <c r="Z18" s="15"/>
      <c r="AA18" s="15"/>
      <c r="AB18" s="15"/>
    </row>
    <row r="19">
      <c r="A19" s="15"/>
      <c r="B19" s="15"/>
      <c r="C19" s="18" t="s">
        <v>86</v>
      </c>
      <c r="D19" s="9">
        <v>10.26</v>
      </c>
      <c r="E19" s="22">
        <v>2.0</v>
      </c>
      <c r="F19" s="22">
        <f>100*((D5*D9)+(E5*E9)+(F5*F9)+(G5*G9))</f>
        <v>13.25</v>
      </c>
      <c r="G19" s="23">
        <f>(D25*(F19/100))</f>
        <v>570.1935305</v>
      </c>
      <c r="H19" s="23">
        <f t="shared" si="1"/>
        <v>285.0967653</v>
      </c>
      <c r="I19" s="21">
        <f t="shared" si="2"/>
        <v>5850.185623</v>
      </c>
      <c r="J19" s="21">
        <f t="shared" si="3"/>
        <v>2925.092811</v>
      </c>
      <c r="K19" s="21">
        <f t="shared" si="4"/>
        <v>1170.037125</v>
      </c>
      <c r="L19" s="21">
        <v>200.0</v>
      </c>
      <c r="M19" s="21">
        <f t="shared" si="5"/>
        <v>4295.129936</v>
      </c>
      <c r="N19" s="21">
        <f t="shared" si="6"/>
        <v>644.2694904</v>
      </c>
      <c r="O19" s="21">
        <f t="shared" si="7"/>
        <v>4939.399426</v>
      </c>
      <c r="P19" s="21">
        <f t="shared" si="8"/>
        <v>9878.798853</v>
      </c>
      <c r="Q19" s="15"/>
      <c r="R19" s="14" t="s">
        <v>106</v>
      </c>
      <c r="S19" s="21">
        <f>S16*0.1</f>
        <v>11364.70107</v>
      </c>
      <c r="T19" s="15"/>
      <c r="U19" s="15"/>
      <c r="V19" s="15"/>
      <c r="W19" s="15"/>
      <c r="X19" s="15"/>
      <c r="Y19" s="15"/>
      <c r="Z19" s="15"/>
      <c r="AA19" s="15"/>
      <c r="AB19" s="15"/>
    </row>
    <row r="20">
      <c r="A20" s="15"/>
      <c r="B20" s="15"/>
      <c r="C20" s="18" t="s">
        <v>87</v>
      </c>
      <c r="D20" s="22">
        <v>10.0</v>
      </c>
      <c r="E20" s="22">
        <v>1.0</v>
      </c>
      <c r="F20" s="22">
        <f>100*((D5*D10)+(E5*E10)+(F5*F10)+(G5*G10))</f>
        <v>8.5</v>
      </c>
      <c r="G20" s="23">
        <f>(D25*(F20/100))</f>
        <v>365.784529</v>
      </c>
      <c r="H20" s="23">
        <f t="shared" si="1"/>
        <v>365.784529</v>
      </c>
      <c r="I20" s="21">
        <f t="shared" si="2"/>
        <v>3657.84529</v>
      </c>
      <c r="J20" s="21">
        <f t="shared" si="3"/>
        <v>3657.84529</v>
      </c>
      <c r="K20" s="21">
        <f t="shared" si="4"/>
        <v>1463.138116</v>
      </c>
      <c r="L20" s="21">
        <v>200.0</v>
      </c>
      <c r="M20" s="21">
        <f t="shared" si="5"/>
        <v>5320.983406</v>
      </c>
      <c r="N20" s="21">
        <f t="shared" si="6"/>
        <v>798.1475109</v>
      </c>
      <c r="O20" s="21">
        <f t="shared" si="7"/>
        <v>6119.130917</v>
      </c>
      <c r="P20" s="21">
        <f t="shared" si="8"/>
        <v>6119.130917</v>
      </c>
      <c r="Q20" s="15"/>
      <c r="R20" s="24"/>
      <c r="S20" s="15"/>
      <c r="T20" s="15"/>
      <c r="U20" s="15"/>
      <c r="V20" s="15"/>
      <c r="W20" s="15"/>
      <c r="X20" s="15"/>
      <c r="Y20" s="15"/>
      <c r="Z20" s="15"/>
      <c r="AA20" s="15"/>
      <c r="AB20" s="15"/>
    </row>
    <row r="21">
      <c r="A21" s="15"/>
      <c r="B21" s="15"/>
      <c r="C21" s="18" t="s">
        <v>88</v>
      </c>
      <c r="D21" s="22">
        <v>15.0</v>
      </c>
      <c r="E21" s="22">
        <v>2.0</v>
      </c>
      <c r="F21" s="22">
        <f>100*((D5*D11)+(E5*E11)+(F5*F11)+(G5*G11))</f>
        <v>4.25</v>
      </c>
      <c r="G21" s="23">
        <f>(D25*(F21/100))</f>
        <v>182.8922645</v>
      </c>
      <c r="H21" s="23">
        <f t="shared" si="1"/>
        <v>91.44613225</v>
      </c>
      <c r="I21" s="21">
        <f t="shared" si="2"/>
        <v>2743.383968</v>
      </c>
      <c r="J21" s="21">
        <f t="shared" si="3"/>
        <v>1371.691984</v>
      </c>
      <c r="K21" s="21">
        <f t="shared" si="4"/>
        <v>548.6767935</v>
      </c>
      <c r="L21" s="21">
        <v>200.0</v>
      </c>
      <c r="M21" s="21">
        <f t="shared" si="5"/>
        <v>2120.368777</v>
      </c>
      <c r="N21" s="21">
        <f t="shared" si="6"/>
        <v>318.0553166</v>
      </c>
      <c r="O21" s="21">
        <f t="shared" si="7"/>
        <v>2438.424094</v>
      </c>
      <c r="P21" s="21">
        <f t="shared" si="8"/>
        <v>4876.848188</v>
      </c>
      <c r="Q21" s="15"/>
      <c r="R21" s="14" t="s">
        <v>107</v>
      </c>
      <c r="S21" s="21">
        <f>S16+S18+S19</f>
        <v>181835.2171</v>
      </c>
      <c r="T21" s="15"/>
      <c r="U21" s="15"/>
      <c r="V21" s="15"/>
      <c r="W21" s="15"/>
      <c r="X21" s="15"/>
      <c r="Y21" s="15"/>
      <c r="Z21" s="15"/>
      <c r="AA21" s="15"/>
      <c r="AB21" s="15"/>
    </row>
    <row r="22">
      <c r="A22" s="15"/>
      <c r="B22" s="15"/>
      <c r="C22" s="18" t="s">
        <v>89</v>
      </c>
      <c r="D22" s="9">
        <v>25.13</v>
      </c>
      <c r="E22" s="22">
        <v>1.0</v>
      </c>
      <c r="F22" s="22">
        <f>100*((D5*D12)+(E5*E12)+(F5*F12)+(G5*G12))</f>
        <v>15.25</v>
      </c>
      <c r="G22" s="23">
        <f>(D25*(F22/100))</f>
        <v>656.2604785</v>
      </c>
      <c r="H22" s="23">
        <f t="shared" si="1"/>
        <v>656.2604785</v>
      </c>
      <c r="I22" s="21">
        <f t="shared" si="2"/>
        <v>16491.82582</v>
      </c>
      <c r="J22" s="21">
        <f t="shared" si="3"/>
        <v>16491.82582</v>
      </c>
      <c r="K22" s="21">
        <f t="shared" si="4"/>
        <v>6596.73033</v>
      </c>
      <c r="L22" s="21">
        <v>200.0</v>
      </c>
      <c r="M22" s="21">
        <f t="shared" si="5"/>
        <v>23288.55615</v>
      </c>
      <c r="N22" s="21">
        <f t="shared" si="6"/>
        <v>3493.283423</v>
      </c>
      <c r="O22" s="21">
        <f t="shared" si="7"/>
        <v>26781.83958</v>
      </c>
      <c r="P22" s="21">
        <f t="shared" si="8"/>
        <v>26781.83958</v>
      </c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>
      <c r="A23" s="15"/>
      <c r="B23" s="15"/>
      <c r="C23" s="18" t="s">
        <v>90</v>
      </c>
      <c r="D23" s="22">
        <v>12.14</v>
      </c>
      <c r="E23" s="22">
        <v>1.0</v>
      </c>
      <c r="F23" s="22">
        <f>100*((D5*D13)+(E5*E13)+(F5*F13)+(G5*G13))</f>
        <v>10.75</v>
      </c>
      <c r="G23" s="23">
        <f>(D25*(F23/100))</f>
        <v>462.6098455</v>
      </c>
      <c r="H23" s="23">
        <f t="shared" si="1"/>
        <v>462.6098455</v>
      </c>
      <c r="I23" s="21">
        <f t="shared" si="2"/>
        <v>5616.083524</v>
      </c>
      <c r="J23" s="21">
        <f t="shared" si="3"/>
        <v>5616.083524</v>
      </c>
      <c r="K23" s="21">
        <f t="shared" si="4"/>
        <v>2246.43341</v>
      </c>
      <c r="L23" s="21">
        <v>200.0</v>
      </c>
      <c r="M23" s="21">
        <f t="shared" si="5"/>
        <v>8062.516934</v>
      </c>
      <c r="N23" s="21">
        <f t="shared" si="6"/>
        <v>1209.37754</v>
      </c>
      <c r="O23" s="21">
        <f t="shared" si="7"/>
        <v>9271.894474</v>
      </c>
      <c r="P23" s="21">
        <f t="shared" si="8"/>
        <v>9271.894474</v>
      </c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>
      <c r="A24" s="15"/>
      <c r="B24" s="15"/>
      <c r="C24" s="15"/>
      <c r="D24" s="15"/>
      <c r="E24" s="15"/>
      <c r="F24" s="20"/>
      <c r="G24" s="20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>
      <c r="A25" s="15"/>
      <c r="B25" s="15"/>
      <c r="C25" s="25" t="s">
        <v>108</v>
      </c>
      <c r="D25" s="26">
        <f>'ESFORÇ'!E87</f>
        <v>4303.3474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34">
      <c r="B34" s="9"/>
    </row>
  </sheetData>
  <mergeCells count="2">
    <mergeCell ref="A1:AB1"/>
    <mergeCell ref="B3:AB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3.25"/>
    <col customWidth="1" min="3" max="3" width="10.13"/>
    <col customWidth="1" min="4" max="4" width="12.75"/>
    <col customWidth="1" min="5" max="5" width="14.38"/>
    <col customWidth="1" min="6" max="6" width="11.13"/>
  </cols>
  <sheetData>
    <row r="1">
      <c r="A1" s="1" t="s">
        <v>109</v>
      </c>
    </row>
    <row r="3">
      <c r="B3" s="27" t="s">
        <v>17</v>
      </c>
      <c r="C3" s="27" t="s">
        <v>110</v>
      </c>
      <c r="D3" s="27" t="s">
        <v>111</v>
      </c>
      <c r="E3" s="27" t="s">
        <v>112</v>
      </c>
      <c r="F3" s="27" t="s">
        <v>113</v>
      </c>
    </row>
    <row r="4">
      <c r="B4" s="28" t="s">
        <v>20</v>
      </c>
      <c r="C4" s="10" t="s">
        <v>114</v>
      </c>
      <c r="D4" s="10" t="s">
        <v>115</v>
      </c>
      <c r="E4" s="10" t="s">
        <v>116</v>
      </c>
      <c r="F4" s="10" t="s">
        <v>117</v>
      </c>
    </row>
    <row r="5">
      <c r="B5" s="28" t="s">
        <v>22</v>
      </c>
      <c r="C5" s="10" t="s">
        <v>114</v>
      </c>
      <c r="D5" s="10" t="s">
        <v>115</v>
      </c>
      <c r="E5" s="10" t="s">
        <v>116</v>
      </c>
      <c r="F5" s="10" t="s">
        <v>117</v>
      </c>
    </row>
    <row r="6">
      <c r="B6" s="28" t="s">
        <v>23</v>
      </c>
      <c r="C6" s="10" t="s">
        <v>114</v>
      </c>
      <c r="D6" s="10" t="s">
        <v>118</v>
      </c>
      <c r="E6" s="10" t="s">
        <v>117</v>
      </c>
      <c r="F6" s="10" t="s">
        <v>117</v>
      </c>
    </row>
    <row r="7">
      <c r="B7" s="28" t="s">
        <v>24</v>
      </c>
      <c r="C7" s="10" t="s">
        <v>114</v>
      </c>
      <c r="D7" s="10" t="s">
        <v>118</v>
      </c>
      <c r="E7" s="10" t="s">
        <v>117</v>
      </c>
      <c r="F7" s="10" t="s">
        <v>117</v>
      </c>
    </row>
    <row r="8">
      <c r="B8" s="28" t="s">
        <v>25</v>
      </c>
      <c r="C8" s="10" t="s">
        <v>114</v>
      </c>
      <c r="D8" s="10" t="s">
        <v>118</v>
      </c>
      <c r="E8" s="10" t="s">
        <v>117</v>
      </c>
      <c r="F8" s="10" t="s">
        <v>117</v>
      </c>
    </row>
    <row r="9">
      <c r="B9" s="28" t="s">
        <v>26</v>
      </c>
      <c r="C9" s="10" t="s">
        <v>114</v>
      </c>
      <c r="D9" s="10" t="s">
        <v>115</v>
      </c>
      <c r="E9" s="10" t="s">
        <v>117</v>
      </c>
      <c r="F9" s="10" t="s">
        <v>117</v>
      </c>
    </row>
    <row r="10">
      <c r="B10" s="28" t="s">
        <v>27</v>
      </c>
      <c r="C10" s="10" t="s">
        <v>114</v>
      </c>
      <c r="D10" s="10" t="s">
        <v>115</v>
      </c>
      <c r="E10" s="10" t="s">
        <v>116</v>
      </c>
      <c r="F10" s="10" t="s">
        <v>117</v>
      </c>
    </row>
    <row r="11">
      <c r="B11" s="28" t="s">
        <v>29</v>
      </c>
      <c r="C11" s="10" t="s">
        <v>114</v>
      </c>
      <c r="D11" s="10" t="s">
        <v>116</v>
      </c>
      <c r="E11" s="10" t="s">
        <v>117</v>
      </c>
      <c r="F11" s="10" t="s">
        <v>117</v>
      </c>
    </row>
    <row r="12">
      <c r="B12" s="28" t="s">
        <v>31</v>
      </c>
      <c r="C12" s="10" t="s">
        <v>114</v>
      </c>
      <c r="D12" s="10" t="s">
        <v>116</v>
      </c>
      <c r="E12" s="10" t="s">
        <v>117</v>
      </c>
      <c r="F12" s="10" t="s">
        <v>117</v>
      </c>
    </row>
    <row r="13">
      <c r="B13" s="28" t="s">
        <v>32</v>
      </c>
      <c r="C13" s="10" t="s">
        <v>114</v>
      </c>
      <c r="D13" s="10" t="s">
        <v>116</v>
      </c>
      <c r="E13" s="10" t="s">
        <v>117</v>
      </c>
      <c r="F13" s="10" t="s">
        <v>117</v>
      </c>
    </row>
    <row r="14">
      <c r="B14" s="28" t="s">
        <v>33</v>
      </c>
      <c r="C14" s="10" t="s">
        <v>114</v>
      </c>
      <c r="D14" s="10" t="s">
        <v>116</v>
      </c>
      <c r="E14" s="10" t="s">
        <v>117</v>
      </c>
      <c r="F14" s="10" t="s">
        <v>117</v>
      </c>
    </row>
    <row r="15">
      <c r="B15" s="28" t="s">
        <v>34</v>
      </c>
      <c r="C15" s="10" t="s">
        <v>114</v>
      </c>
      <c r="D15" s="10" t="s">
        <v>118</v>
      </c>
      <c r="E15" s="10" t="s">
        <v>117</v>
      </c>
      <c r="F15" s="10" t="s">
        <v>117</v>
      </c>
    </row>
    <row r="16">
      <c r="B16" s="28" t="s">
        <v>35</v>
      </c>
      <c r="C16" s="10" t="s">
        <v>114</v>
      </c>
      <c r="D16" s="10" t="s">
        <v>115</v>
      </c>
      <c r="E16" s="10" t="s">
        <v>117</v>
      </c>
      <c r="F16" s="10" t="s">
        <v>117</v>
      </c>
    </row>
    <row r="17">
      <c r="B17" s="28" t="s">
        <v>36</v>
      </c>
      <c r="C17" s="10" t="s">
        <v>114</v>
      </c>
      <c r="D17" s="10" t="s">
        <v>115</v>
      </c>
      <c r="E17" s="10" t="s">
        <v>117</v>
      </c>
      <c r="F17" s="10" t="s">
        <v>117</v>
      </c>
    </row>
    <row r="18">
      <c r="B18" s="28" t="s">
        <v>37</v>
      </c>
      <c r="C18" s="10" t="s">
        <v>114</v>
      </c>
      <c r="D18" s="10" t="s">
        <v>115</v>
      </c>
      <c r="E18" s="10" t="s">
        <v>117</v>
      </c>
      <c r="F18" s="10" t="s">
        <v>117</v>
      </c>
    </row>
    <row r="19">
      <c r="B19" s="28" t="s">
        <v>38</v>
      </c>
      <c r="C19" s="10" t="s">
        <v>114</v>
      </c>
      <c r="D19" s="10" t="s">
        <v>118</v>
      </c>
      <c r="E19" s="10" t="s">
        <v>117</v>
      </c>
      <c r="F19" s="10" t="s">
        <v>117</v>
      </c>
    </row>
    <row r="20">
      <c r="B20" s="28" t="s">
        <v>39</v>
      </c>
      <c r="C20" s="10" t="s">
        <v>114</v>
      </c>
      <c r="D20" s="10" t="s">
        <v>115</v>
      </c>
      <c r="E20" s="10" t="s">
        <v>117</v>
      </c>
      <c r="F20" s="10" t="s">
        <v>117</v>
      </c>
    </row>
    <row r="21">
      <c r="B21" s="28" t="s">
        <v>40</v>
      </c>
      <c r="C21" s="10" t="s">
        <v>114</v>
      </c>
      <c r="D21" s="10" t="s">
        <v>115</v>
      </c>
      <c r="E21" s="10" t="s">
        <v>116</v>
      </c>
      <c r="F21" s="10" t="s">
        <v>117</v>
      </c>
    </row>
    <row r="22">
      <c r="B22" s="28" t="s">
        <v>41</v>
      </c>
      <c r="C22" s="10" t="s">
        <v>114</v>
      </c>
      <c r="D22" s="10" t="s">
        <v>115</v>
      </c>
      <c r="E22" s="10" t="s">
        <v>116</v>
      </c>
      <c r="F22" s="10" t="s">
        <v>117</v>
      </c>
    </row>
    <row r="23">
      <c r="B23" s="28" t="s">
        <v>42</v>
      </c>
      <c r="C23" s="10" t="s">
        <v>114</v>
      </c>
      <c r="D23" s="10" t="s">
        <v>115</v>
      </c>
      <c r="E23" s="10" t="s">
        <v>116</v>
      </c>
      <c r="F23" s="10" t="s">
        <v>117</v>
      </c>
    </row>
    <row r="26">
      <c r="B26" s="2" t="s">
        <v>119</v>
      </c>
      <c r="C26" s="27" t="s">
        <v>110</v>
      </c>
      <c r="D26" s="27" t="s">
        <v>111</v>
      </c>
      <c r="E26" s="27" t="s">
        <v>112</v>
      </c>
      <c r="F26" s="27" t="s">
        <v>113</v>
      </c>
    </row>
    <row r="27">
      <c r="B27" s="28" t="s">
        <v>120</v>
      </c>
      <c r="C27" s="29">
        <f t="shared" ref="C27:F27" si="1">COUNTIF(C4:C23,"Identificat")/COUNTA(C4:C23)</f>
        <v>1</v>
      </c>
      <c r="D27" s="29">
        <f t="shared" si="1"/>
        <v>0</v>
      </c>
      <c r="E27" s="29">
        <f t="shared" si="1"/>
        <v>0</v>
      </c>
      <c r="F27" s="29">
        <f t="shared" si="1"/>
        <v>0</v>
      </c>
    </row>
    <row r="28">
      <c r="B28" s="28" t="s">
        <v>121</v>
      </c>
      <c r="C28" s="30">
        <f t="shared" ref="C28:F28" si="2">COUNTIF(C4:C23,"Esbossat")/COUNTA(C4:C23)</f>
        <v>0</v>
      </c>
      <c r="D28" s="30">
        <f t="shared" si="2"/>
        <v>0.55</v>
      </c>
      <c r="E28" s="30">
        <f t="shared" si="2"/>
        <v>0</v>
      </c>
      <c r="F28" s="30">
        <f t="shared" si="2"/>
        <v>0</v>
      </c>
    </row>
    <row r="29">
      <c r="B29" s="28" t="s">
        <v>122</v>
      </c>
      <c r="C29" s="30">
        <f t="shared" ref="C29:F29" si="3">COUNTIF(C4:C23,"REfinat")/COUNTA(C4:C23)</f>
        <v>0</v>
      </c>
      <c r="D29" s="30">
        <f t="shared" si="3"/>
        <v>0.25</v>
      </c>
      <c r="E29" s="30">
        <f t="shared" si="3"/>
        <v>0</v>
      </c>
      <c r="F29" s="30">
        <f t="shared" si="3"/>
        <v>0</v>
      </c>
    </row>
    <row r="30">
      <c r="B30" s="28" t="s">
        <v>123</v>
      </c>
      <c r="C30" s="30">
        <f t="shared" ref="C30:F30" si="4">COUNTIF(C4:C23,"Analitzat")/COUNTA(C4:C23)</f>
        <v>0</v>
      </c>
      <c r="D30" s="30">
        <f t="shared" si="4"/>
        <v>0.2</v>
      </c>
      <c r="E30" s="30">
        <f t="shared" si="4"/>
        <v>0.3</v>
      </c>
      <c r="F30" s="30">
        <f t="shared" si="4"/>
        <v>0</v>
      </c>
    </row>
    <row r="31">
      <c r="B31" s="28" t="s">
        <v>124</v>
      </c>
      <c r="C31" s="30">
        <f t="shared" ref="C31:F31" si="5">COUNTIF(C4:C23,"Complet")/COUNTA(C4:C23)</f>
        <v>0</v>
      </c>
      <c r="D31" s="30">
        <f t="shared" si="5"/>
        <v>0</v>
      </c>
      <c r="E31" s="30">
        <f t="shared" si="5"/>
        <v>0.7</v>
      </c>
      <c r="F31" s="30">
        <f t="shared" si="5"/>
        <v>1</v>
      </c>
    </row>
  </sheetData>
  <mergeCells count="1">
    <mergeCell ref="A1:Z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4.0"/>
  </cols>
  <sheetData>
    <row r="1">
      <c r="A1" s="31" t="s">
        <v>125</v>
      </c>
    </row>
    <row r="2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>
      <c r="A3" s="32"/>
      <c r="B3" s="33" t="s">
        <v>126</v>
      </c>
    </row>
    <row r="4">
      <c r="A4" s="32"/>
      <c r="B4" s="32"/>
      <c r="C4" s="32"/>
      <c r="D4" s="34">
        <v>0.05</v>
      </c>
      <c r="E4" s="34">
        <v>0.2</v>
      </c>
      <c r="F4" s="34">
        <v>0.65</v>
      </c>
      <c r="G4" s="34">
        <v>0.1</v>
      </c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>
      <c r="A5" s="32"/>
      <c r="B5" s="32"/>
      <c r="C5" s="35" t="s">
        <v>79</v>
      </c>
      <c r="D5" s="36" t="s">
        <v>80</v>
      </c>
      <c r="E5" s="36" t="s">
        <v>81</v>
      </c>
      <c r="F5" s="36" t="s">
        <v>82</v>
      </c>
      <c r="G5" s="36" t="s">
        <v>127</v>
      </c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>
      <c r="A6" s="32"/>
      <c r="B6" s="32"/>
      <c r="C6" s="37" t="s">
        <v>84</v>
      </c>
      <c r="D6" s="34">
        <v>0.2</v>
      </c>
      <c r="E6" s="34">
        <v>0.15</v>
      </c>
      <c r="F6" s="34">
        <v>0.15</v>
      </c>
      <c r="G6" s="34">
        <v>0.6</v>
      </c>
      <c r="H6" s="35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>
      <c r="A7" s="32"/>
      <c r="B7" s="32"/>
      <c r="C7" s="37" t="s">
        <v>85</v>
      </c>
      <c r="D7" s="34">
        <v>0.0</v>
      </c>
      <c r="E7" s="34">
        <v>0.2</v>
      </c>
      <c r="F7" s="34">
        <v>0.35</v>
      </c>
      <c r="G7" s="34">
        <v>0.15</v>
      </c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>
      <c r="A8" s="32"/>
      <c r="B8" s="32"/>
      <c r="C8" s="37" t="s">
        <v>86</v>
      </c>
      <c r="D8" s="34">
        <v>0.0</v>
      </c>
      <c r="E8" s="34">
        <v>0.15</v>
      </c>
      <c r="F8" s="34">
        <v>0.15</v>
      </c>
      <c r="G8" s="34">
        <v>0.05</v>
      </c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>
      <c r="A9" s="32"/>
      <c r="B9" s="32"/>
      <c r="C9" s="37" t="s">
        <v>87</v>
      </c>
      <c r="D9" s="34">
        <v>0.05</v>
      </c>
      <c r="E9" s="34">
        <v>0.2</v>
      </c>
      <c r="F9" s="34">
        <v>0.05</v>
      </c>
      <c r="G9" s="34">
        <v>0.1</v>
      </c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>
      <c r="A10" s="32"/>
      <c r="B10" s="32"/>
      <c r="C10" s="37" t="s">
        <v>88</v>
      </c>
      <c r="D10" s="34">
        <v>0.65</v>
      </c>
      <c r="E10" s="34">
        <v>0.05</v>
      </c>
      <c r="F10" s="34">
        <v>0.0</v>
      </c>
      <c r="G10" s="34">
        <v>0.0</v>
      </c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>
      <c r="A11" s="32"/>
      <c r="B11" s="32"/>
      <c r="C11" s="37" t="s">
        <v>89</v>
      </c>
      <c r="D11" s="34">
        <v>0.1</v>
      </c>
      <c r="E11" s="34">
        <v>0.2</v>
      </c>
      <c r="F11" s="34">
        <v>0.15</v>
      </c>
      <c r="G11" s="34">
        <v>0.1</v>
      </c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>
      <c r="A12" s="32"/>
      <c r="B12" s="32"/>
      <c r="C12" s="37" t="s">
        <v>90</v>
      </c>
      <c r="D12" s="34">
        <v>0.0</v>
      </c>
      <c r="E12" s="34">
        <v>0.05</v>
      </c>
      <c r="F12" s="34">
        <v>0.15</v>
      </c>
      <c r="G12" s="34">
        <v>0.0</v>
      </c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>
      <c r="A13" s="32"/>
      <c r="B13" s="32"/>
      <c r="C13" s="35" t="s">
        <v>79</v>
      </c>
      <c r="D13" s="36" t="s">
        <v>80</v>
      </c>
      <c r="E13" s="36" t="s">
        <v>81</v>
      </c>
      <c r="F13" s="36" t="s">
        <v>82</v>
      </c>
      <c r="G13" s="36" t="s">
        <v>127</v>
      </c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>
      <c r="A14" s="32"/>
      <c r="B14" s="32"/>
      <c r="C14" s="37" t="s">
        <v>84</v>
      </c>
      <c r="D14" s="38">
        <f t="shared" ref="D14:G14" si="1">D21*D6</f>
        <v>43.033474</v>
      </c>
      <c r="E14" s="38">
        <f t="shared" si="1"/>
        <v>129.100422</v>
      </c>
      <c r="F14" s="38">
        <f t="shared" si="1"/>
        <v>419.5763715</v>
      </c>
      <c r="G14" s="38">
        <f t="shared" si="1"/>
        <v>258.200844</v>
      </c>
      <c r="H14" s="39">
        <f t="shared" ref="H14:H20" si="3">SUM(D14:G14)</f>
        <v>849.9111115</v>
      </c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>
      <c r="A15" s="32"/>
      <c r="B15" s="32"/>
      <c r="C15" s="37" t="s">
        <v>85</v>
      </c>
      <c r="D15" s="38">
        <f t="shared" ref="D15:G15" si="2">D21*D7</f>
        <v>0</v>
      </c>
      <c r="E15" s="38">
        <f t="shared" si="2"/>
        <v>172.133896</v>
      </c>
      <c r="F15" s="38">
        <f t="shared" si="2"/>
        <v>979.0115335</v>
      </c>
      <c r="G15" s="38">
        <f t="shared" si="2"/>
        <v>64.550211</v>
      </c>
      <c r="H15" s="39">
        <f t="shared" si="3"/>
        <v>1215.695641</v>
      </c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>
      <c r="A16" s="32"/>
      <c r="B16" s="32"/>
      <c r="C16" s="37" t="s">
        <v>86</v>
      </c>
      <c r="D16" s="38">
        <f t="shared" ref="D16:G16" si="4">D21*D8</f>
        <v>0</v>
      </c>
      <c r="E16" s="38">
        <f t="shared" si="4"/>
        <v>129.100422</v>
      </c>
      <c r="F16" s="38">
        <f t="shared" si="4"/>
        <v>419.5763715</v>
      </c>
      <c r="G16" s="38">
        <f t="shared" si="4"/>
        <v>21.516737</v>
      </c>
      <c r="H16" s="39">
        <f t="shared" si="3"/>
        <v>570.1935305</v>
      </c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>
      <c r="A17" s="32"/>
      <c r="B17" s="32"/>
      <c r="C17" s="37" t="s">
        <v>87</v>
      </c>
      <c r="D17" s="38">
        <f t="shared" ref="D17:G17" si="5">D21*D9</f>
        <v>10.7583685</v>
      </c>
      <c r="E17" s="38">
        <f t="shared" si="5"/>
        <v>172.133896</v>
      </c>
      <c r="F17" s="38">
        <f t="shared" si="5"/>
        <v>139.8587905</v>
      </c>
      <c r="G17" s="38">
        <f t="shared" si="5"/>
        <v>43.033474</v>
      </c>
      <c r="H17" s="39">
        <f t="shared" si="3"/>
        <v>365.784529</v>
      </c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>
      <c r="A18" s="32"/>
      <c r="B18" s="32"/>
      <c r="C18" s="37" t="s">
        <v>88</v>
      </c>
      <c r="D18" s="38">
        <f t="shared" ref="D18:G18" si="6">D21*D10</f>
        <v>139.8587905</v>
      </c>
      <c r="E18" s="38">
        <f t="shared" si="6"/>
        <v>43.033474</v>
      </c>
      <c r="F18" s="38">
        <f t="shared" si="6"/>
        <v>0</v>
      </c>
      <c r="G18" s="38">
        <f t="shared" si="6"/>
        <v>0</v>
      </c>
      <c r="H18" s="39">
        <f t="shared" si="3"/>
        <v>182.8922645</v>
      </c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>
      <c r="A19" s="32"/>
      <c r="B19" s="32"/>
      <c r="C19" s="37" t="s">
        <v>89</v>
      </c>
      <c r="D19" s="38">
        <f t="shared" ref="D19:G19" si="7">D21*D11</f>
        <v>21.516737</v>
      </c>
      <c r="E19" s="38">
        <f t="shared" si="7"/>
        <v>172.133896</v>
      </c>
      <c r="F19" s="38">
        <f t="shared" si="7"/>
        <v>419.5763715</v>
      </c>
      <c r="G19" s="38">
        <f t="shared" si="7"/>
        <v>43.033474</v>
      </c>
      <c r="H19" s="39">
        <f t="shared" si="3"/>
        <v>656.2604785</v>
      </c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>
      <c r="A20" s="32"/>
      <c r="B20" s="32"/>
      <c r="C20" s="37" t="s">
        <v>90</v>
      </c>
      <c r="D20" s="38">
        <f t="shared" ref="D20:G20" si="8">D21*D12</f>
        <v>0</v>
      </c>
      <c r="E20" s="38">
        <f t="shared" si="8"/>
        <v>43.033474</v>
      </c>
      <c r="F20" s="38">
        <f t="shared" si="8"/>
        <v>419.5763715</v>
      </c>
      <c r="G20" s="38">
        <f t="shared" si="8"/>
        <v>0</v>
      </c>
      <c r="H20" s="39">
        <f t="shared" si="3"/>
        <v>462.6098455</v>
      </c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>
      <c r="A21" s="32"/>
      <c r="B21" s="32"/>
      <c r="C21" s="32"/>
      <c r="D21" s="39">
        <f>(D4*D23)</f>
        <v>215.16737</v>
      </c>
      <c r="E21" s="39">
        <f>(E4*D23)</f>
        <v>860.66948</v>
      </c>
      <c r="F21" s="39">
        <f>(F4*D23)</f>
        <v>2797.17581</v>
      </c>
      <c r="G21" s="39">
        <f>(G4*D23)</f>
        <v>430.33474</v>
      </c>
      <c r="H21" s="40">
        <f>SUM(H14:H20)</f>
        <v>4303.3474</v>
      </c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>
      <c r="C23" s="27" t="s">
        <v>128</v>
      </c>
      <c r="D23" s="41">
        <f>'ESFORÇ'!E87</f>
        <v>4303.3474</v>
      </c>
    </row>
    <row r="26">
      <c r="B26" s="33" t="s">
        <v>129</v>
      </c>
    </row>
    <row r="28">
      <c r="C28" s="35" t="s">
        <v>79</v>
      </c>
      <c r="D28" s="36" t="s">
        <v>80</v>
      </c>
      <c r="E28" s="36" t="s">
        <v>81</v>
      </c>
      <c r="F28" s="36" t="s">
        <v>82</v>
      </c>
      <c r="G28" s="36" t="s">
        <v>127</v>
      </c>
      <c r="H28" s="32"/>
    </row>
    <row r="29">
      <c r="C29" s="37" t="s">
        <v>84</v>
      </c>
      <c r="D29" s="38">
        <f>D14/(COST!E17)</f>
        <v>43.033474</v>
      </c>
      <c r="E29" s="38">
        <f>E14/(COST!E17)</f>
        <v>129.100422</v>
      </c>
      <c r="F29" s="38">
        <f>F14/(COST!E17)</f>
        <v>419.5763715</v>
      </c>
      <c r="G29" s="38">
        <f>G14/(COST!E17)</f>
        <v>258.200844</v>
      </c>
      <c r="H29" s="39">
        <f t="shared" ref="H29:H35" si="9">SUM(D29:G29)</f>
        <v>849.9111115</v>
      </c>
    </row>
    <row r="30">
      <c r="C30" s="37" t="s">
        <v>85</v>
      </c>
      <c r="D30" s="38">
        <f>D15/(COST!E18)</f>
        <v>0</v>
      </c>
      <c r="E30" s="38">
        <f>E15/(COST!E18)</f>
        <v>86.066948</v>
      </c>
      <c r="F30" s="38">
        <f>F15/(COST!E18)</f>
        <v>489.5057668</v>
      </c>
      <c r="G30" s="38">
        <f>G15/(COST!E18)</f>
        <v>32.2751055</v>
      </c>
      <c r="H30" s="39">
        <f t="shared" si="9"/>
        <v>607.8478203</v>
      </c>
    </row>
    <row r="31">
      <c r="C31" s="37" t="s">
        <v>86</v>
      </c>
      <c r="D31" s="38">
        <f>D16/(COST!E19)</f>
        <v>0</v>
      </c>
      <c r="E31" s="38">
        <f>E16/(COST!E19)</f>
        <v>64.550211</v>
      </c>
      <c r="F31" s="38">
        <f>F16/(COST!E19)</f>
        <v>209.7881858</v>
      </c>
      <c r="G31" s="38">
        <f>G16/(COST!E19)</f>
        <v>10.7583685</v>
      </c>
      <c r="H31" s="39">
        <f t="shared" si="9"/>
        <v>285.0967653</v>
      </c>
    </row>
    <row r="32">
      <c r="C32" s="37" t="s">
        <v>87</v>
      </c>
      <c r="D32" s="38">
        <f>D17/(COST!E20)</f>
        <v>10.7583685</v>
      </c>
      <c r="E32" s="38">
        <f>E17/(COST!E20)</f>
        <v>172.133896</v>
      </c>
      <c r="F32" s="38">
        <f>F17/(COST!E20)</f>
        <v>139.8587905</v>
      </c>
      <c r="G32" s="38">
        <f>G17/(COST!E20)</f>
        <v>43.033474</v>
      </c>
      <c r="H32" s="39">
        <f t="shared" si="9"/>
        <v>365.784529</v>
      </c>
    </row>
    <row r="33">
      <c r="C33" s="37" t="s">
        <v>88</v>
      </c>
      <c r="D33" s="38">
        <f>D18/(COST!E21)</f>
        <v>69.92939525</v>
      </c>
      <c r="E33" s="38">
        <f>E18/(COST!E21)</f>
        <v>21.516737</v>
      </c>
      <c r="F33" s="38">
        <f>F18/(COST!E21)</f>
        <v>0</v>
      </c>
      <c r="G33" s="38">
        <f>G18/(COST!E21)</f>
        <v>0</v>
      </c>
      <c r="H33" s="39">
        <f t="shared" si="9"/>
        <v>91.44613225</v>
      </c>
    </row>
    <row r="34">
      <c r="C34" s="37" t="s">
        <v>89</v>
      </c>
      <c r="D34" s="38">
        <f>D19/(COST!E22)</f>
        <v>21.516737</v>
      </c>
      <c r="E34" s="38">
        <f>E19/(COST!E22)</f>
        <v>172.133896</v>
      </c>
      <c r="F34" s="38">
        <f>F19/(COST!E22)</f>
        <v>419.5763715</v>
      </c>
      <c r="G34" s="38">
        <f>G19/(COST!E22)</f>
        <v>43.033474</v>
      </c>
      <c r="H34" s="39">
        <f t="shared" si="9"/>
        <v>656.2604785</v>
      </c>
    </row>
    <row r="35">
      <c r="C35" s="37" t="s">
        <v>90</v>
      </c>
      <c r="D35" s="38">
        <f>D20/(COST!E23)</f>
        <v>0</v>
      </c>
      <c r="E35" s="38">
        <f>E20/(COST!E23)</f>
        <v>43.033474</v>
      </c>
      <c r="F35" s="38">
        <f>F20/(COST!E23)</f>
        <v>419.5763715</v>
      </c>
      <c r="G35" s="38">
        <f>G20/(COST!E23)</f>
        <v>0</v>
      </c>
      <c r="H35" s="39">
        <f t="shared" si="9"/>
        <v>462.6098455</v>
      </c>
    </row>
    <row r="36">
      <c r="C36" s="32"/>
      <c r="D36" s="39">
        <f t="shared" ref="D36:H36" si="10">SUM(D29:D35)</f>
        <v>145.2379748</v>
      </c>
      <c r="E36" s="39">
        <f t="shared" si="10"/>
        <v>688.535584</v>
      </c>
      <c r="F36" s="39">
        <f t="shared" si="10"/>
        <v>2097.881858</v>
      </c>
      <c r="G36" s="39">
        <f t="shared" si="10"/>
        <v>387.301266</v>
      </c>
      <c r="H36" s="40">
        <f t="shared" si="10"/>
        <v>3318.956682</v>
      </c>
    </row>
    <row r="38">
      <c r="C38" s="27" t="s">
        <v>128</v>
      </c>
      <c r="D38" s="41">
        <f>'ESFORÇ'!E87</f>
        <v>4303.3474</v>
      </c>
    </row>
    <row r="41">
      <c r="B41" s="33" t="s">
        <v>130</v>
      </c>
    </row>
    <row r="43">
      <c r="C43" s="35"/>
      <c r="D43" s="36" t="s">
        <v>80</v>
      </c>
      <c r="E43" s="36" t="s">
        <v>81</v>
      </c>
      <c r="F43" s="36" t="s">
        <v>82</v>
      </c>
      <c r="G43" s="36" t="s">
        <v>127</v>
      </c>
    </row>
    <row r="44">
      <c r="C44" s="37" t="s">
        <v>131</v>
      </c>
      <c r="D44" s="38">
        <f t="shared" ref="D44:G44" si="11">ROUNDUP(D36/8)</f>
        <v>19</v>
      </c>
      <c r="E44" s="38">
        <f t="shared" si="11"/>
        <v>87</v>
      </c>
      <c r="F44" s="38">
        <f t="shared" si="11"/>
        <v>263</v>
      </c>
      <c r="G44" s="38">
        <f t="shared" si="11"/>
        <v>49</v>
      </c>
      <c r="H44" s="38"/>
      <c r="I44" s="41">
        <f>SUM(D44:G44)</f>
        <v>418</v>
      </c>
      <c r="J44" s="9" t="s">
        <v>132</v>
      </c>
    </row>
    <row r="45">
      <c r="C45" s="37" t="s">
        <v>133</v>
      </c>
      <c r="D45" s="42">
        <v>44720.0</v>
      </c>
      <c r="E45" s="42">
        <v>44841.0</v>
      </c>
      <c r="F45" s="42">
        <v>45196.0</v>
      </c>
      <c r="G45" s="42">
        <v>45235.0</v>
      </c>
    </row>
    <row r="46">
      <c r="C46" s="37" t="s">
        <v>134</v>
      </c>
      <c r="D46" s="34">
        <v>0.05</v>
      </c>
      <c r="E46" s="34">
        <v>0.2</v>
      </c>
      <c r="F46" s="34">
        <v>0.65</v>
      </c>
      <c r="G46" s="34">
        <v>0.1</v>
      </c>
    </row>
    <row r="47">
      <c r="C47" s="37" t="s">
        <v>135</v>
      </c>
      <c r="D47" s="38">
        <f t="shared" ref="D47:G47" si="12">D21</f>
        <v>215.16737</v>
      </c>
      <c r="E47" s="38">
        <f t="shared" si="12"/>
        <v>860.66948</v>
      </c>
      <c r="F47" s="38">
        <f t="shared" si="12"/>
        <v>2797.17581</v>
      </c>
      <c r="G47" s="38">
        <f t="shared" si="12"/>
        <v>430.33474</v>
      </c>
    </row>
    <row r="48">
      <c r="C48" s="37" t="s">
        <v>136</v>
      </c>
      <c r="D48" s="34">
        <v>0.1</v>
      </c>
      <c r="E48" s="34">
        <v>0.3</v>
      </c>
      <c r="F48" s="34">
        <v>0.5</v>
      </c>
      <c r="G48" s="34">
        <v>0.1</v>
      </c>
    </row>
    <row r="49">
      <c r="C49" s="37" t="s">
        <v>137</v>
      </c>
      <c r="D49" s="38">
        <f>D48*D38</f>
        <v>430.33474</v>
      </c>
      <c r="E49" s="38">
        <f>E48*D38</f>
        <v>1291.00422</v>
      </c>
      <c r="F49" s="38">
        <f>F48*D38</f>
        <v>2151.6737</v>
      </c>
      <c r="G49" s="38">
        <f>G48*D38</f>
        <v>430.33474</v>
      </c>
    </row>
  </sheetData>
  <mergeCells count="4">
    <mergeCell ref="A1:Z1"/>
    <mergeCell ref="B3:Z3"/>
    <mergeCell ref="B26:Z26"/>
    <mergeCell ref="B41:Z4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30.63"/>
  </cols>
  <sheetData>
    <row r="2">
      <c r="B2" s="43" t="s">
        <v>138</v>
      </c>
      <c r="C2" s="43" t="s">
        <v>139</v>
      </c>
      <c r="D2" s="43" t="s">
        <v>140</v>
      </c>
      <c r="E2" s="43" t="s">
        <v>141</v>
      </c>
      <c r="F2" s="43" t="s">
        <v>142</v>
      </c>
    </row>
    <row r="3">
      <c r="B3" s="44" t="s">
        <v>143</v>
      </c>
      <c r="C3" s="45" t="s">
        <v>144</v>
      </c>
      <c r="D3" s="46" t="s">
        <v>145</v>
      </c>
      <c r="E3" s="47" t="s">
        <v>146</v>
      </c>
      <c r="F3" s="48">
        <f>'FASEHORESCÀRREC'!D36</f>
        <v>145.2379748</v>
      </c>
    </row>
    <row r="4">
      <c r="B4" s="49"/>
      <c r="C4" s="49"/>
      <c r="D4" s="46" t="s">
        <v>147</v>
      </c>
      <c r="E4" s="49"/>
      <c r="F4" s="49"/>
    </row>
    <row r="5">
      <c r="B5" s="49"/>
      <c r="C5" s="49"/>
      <c r="D5" s="50" t="s">
        <v>148</v>
      </c>
      <c r="E5" s="49"/>
      <c r="F5" s="49"/>
    </row>
    <row r="6">
      <c r="B6" s="49"/>
      <c r="C6" s="49"/>
      <c r="D6" s="46" t="s">
        <v>149</v>
      </c>
      <c r="E6" s="49"/>
      <c r="F6" s="49"/>
    </row>
    <row r="7">
      <c r="B7" s="51"/>
      <c r="C7" s="51"/>
      <c r="D7" s="46" t="s">
        <v>150</v>
      </c>
      <c r="E7" s="51"/>
      <c r="F7" s="51"/>
    </row>
    <row r="8">
      <c r="B8" s="44" t="s">
        <v>151</v>
      </c>
      <c r="C8" s="45" t="s">
        <v>152</v>
      </c>
      <c r="D8" s="46" t="s">
        <v>153</v>
      </c>
      <c r="E8" s="47" t="s">
        <v>154</v>
      </c>
      <c r="F8" s="48">
        <f>'FASEHORESCÀRREC'!E36</f>
        <v>688.535584</v>
      </c>
    </row>
    <row r="9">
      <c r="B9" s="49"/>
      <c r="C9" s="49"/>
      <c r="D9" s="46" t="s">
        <v>155</v>
      </c>
      <c r="E9" s="49"/>
      <c r="F9" s="49"/>
    </row>
    <row r="10">
      <c r="B10" s="49"/>
      <c r="C10" s="51"/>
      <c r="D10" s="46" t="s">
        <v>156</v>
      </c>
      <c r="E10" s="49"/>
      <c r="F10" s="49"/>
    </row>
    <row r="11">
      <c r="B11" s="49"/>
      <c r="C11" s="45" t="s">
        <v>157</v>
      </c>
      <c r="D11" s="46" t="s">
        <v>158</v>
      </c>
      <c r="E11" s="49"/>
      <c r="F11" s="49"/>
    </row>
    <row r="12">
      <c r="B12" s="49"/>
      <c r="C12" s="49"/>
      <c r="D12" s="46" t="s">
        <v>159</v>
      </c>
      <c r="E12" s="49"/>
      <c r="F12" s="49"/>
    </row>
    <row r="13">
      <c r="B13" s="51"/>
      <c r="C13" s="51"/>
      <c r="D13" s="46" t="s">
        <v>160</v>
      </c>
      <c r="E13" s="51"/>
      <c r="F13" s="51"/>
    </row>
    <row r="14">
      <c r="B14" s="44" t="s">
        <v>161</v>
      </c>
      <c r="C14" s="45" t="s">
        <v>162</v>
      </c>
      <c r="D14" s="46" t="s">
        <v>163</v>
      </c>
      <c r="E14" s="52" t="s">
        <v>164</v>
      </c>
      <c r="F14" s="48">
        <f>'FASEHORESCÀRREC'!F36</f>
        <v>2097.881858</v>
      </c>
    </row>
    <row r="15">
      <c r="B15" s="49"/>
      <c r="C15" s="49"/>
      <c r="D15" s="46" t="s">
        <v>165</v>
      </c>
      <c r="E15" s="49"/>
      <c r="F15" s="49"/>
    </row>
    <row r="16">
      <c r="B16" s="49"/>
      <c r="C16" s="49"/>
      <c r="D16" s="46" t="s">
        <v>166</v>
      </c>
      <c r="E16" s="49"/>
      <c r="F16" s="49"/>
    </row>
    <row r="17">
      <c r="B17" s="49"/>
      <c r="C17" s="51"/>
      <c r="D17" s="46" t="s">
        <v>167</v>
      </c>
      <c r="E17" s="49"/>
      <c r="F17" s="49"/>
    </row>
    <row r="18">
      <c r="B18" s="49"/>
      <c r="C18" s="53" t="s">
        <v>168</v>
      </c>
      <c r="D18" s="46" t="s">
        <v>169</v>
      </c>
      <c r="E18" s="49"/>
      <c r="F18" s="49"/>
    </row>
    <row r="19">
      <c r="B19" s="49"/>
      <c r="C19" s="45" t="s">
        <v>170</v>
      </c>
      <c r="D19" s="46" t="s">
        <v>171</v>
      </c>
      <c r="E19" s="49"/>
      <c r="F19" s="49"/>
    </row>
    <row r="20">
      <c r="B20" s="51"/>
      <c r="C20" s="51"/>
      <c r="D20" s="46" t="s">
        <v>172</v>
      </c>
      <c r="E20" s="51"/>
      <c r="F20" s="51"/>
    </row>
    <row r="21">
      <c r="B21" s="44" t="s">
        <v>173</v>
      </c>
      <c r="C21" s="45" t="s">
        <v>174</v>
      </c>
      <c r="D21" s="46" t="s">
        <v>175</v>
      </c>
      <c r="E21" s="52" t="s">
        <v>176</v>
      </c>
      <c r="F21" s="48">
        <f>'FASEHORESCÀRREC'!G36</f>
        <v>387.301266</v>
      </c>
    </row>
    <row r="22">
      <c r="B22" s="49"/>
      <c r="C22" s="49"/>
      <c r="D22" s="46" t="s">
        <v>177</v>
      </c>
      <c r="E22" s="49"/>
      <c r="F22" s="49"/>
    </row>
    <row r="23">
      <c r="B23" s="49"/>
      <c r="C23" s="49"/>
      <c r="D23" s="46" t="s">
        <v>178</v>
      </c>
      <c r="E23" s="49"/>
      <c r="F23" s="49"/>
    </row>
    <row r="24">
      <c r="B24" s="51"/>
      <c r="C24" s="51"/>
      <c r="D24" s="46" t="s">
        <v>179</v>
      </c>
      <c r="E24" s="51"/>
      <c r="F24" s="51"/>
    </row>
  </sheetData>
  <mergeCells count="18">
    <mergeCell ref="B3:B7"/>
    <mergeCell ref="C3:C7"/>
    <mergeCell ref="E3:E7"/>
    <mergeCell ref="F3:F7"/>
    <mergeCell ref="B8:B13"/>
    <mergeCell ref="E8:E13"/>
    <mergeCell ref="F8:F13"/>
    <mergeCell ref="B21:B24"/>
    <mergeCell ref="C21:C24"/>
    <mergeCell ref="E21:E24"/>
    <mergeCell ref="F21:F24"/>
    <mergeCell ref="C8:C10"/>
    <mergeCell ref="C11:C13"/>
    <mergeCell ref="B14:B20"/>
    <mergeCell ref="C14:C17"/>
    <mergeCell ref="E14:E20"/>
    <mergeCell ref="F14:F20"/>
    <mergeCell ref="C19:C20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35.63"/>
    <col customWidth="1" min="6" max="6" width="37.0"/>
    <col customWidth="1" min="7" max="7" width="14.13"/>
  </cols>
  <sheetData>
    <row r="1">
      <c r="A1" s="54" t="s">
        <v>180</v>
      </c>
    </row>
    <row r="3">
      <c r="B3" s="2" t="s">
        <v>181</v>
      </c>
    </row>
    <row r="5">
      <c r="C5" s="55" t="s">
        <v>182</v>
      </c>
      <c r="D5" s="55" t="s">
        <v>183</v>
      </c>
      <c r="E5" s="55" t="s">
        <v>184</v>
      </c>
      <c r="F5" s="55" t="s">
        <v>185</v>
      </c>
      <c r="G5" s="55" t="s">
        <v>186</v>
      </c>
    </row>
    <row r="6">
      <c r="C6" s="10" t="s">
        <v>187</v>
      </c>
      <c r="D6" s="9" t="s">
        <v>188</v>
      </c>
      <c r="E6" s="10">
        <v>1.0</v>
      </c>
      <c r="F6" s="9" t="s">
        <v>189</v>
      </c>
      <c r="G6" s="10" t="s">
        <v>190</v>
      </c>
    </row>
    <row r="7">
      <c r="C7" s="10" t="s">
        <v>191</v>
      </c>
      <c r="D7" s="9" t="s">
        <v>192</v>
      </c>
      <c r="E7" s="10">
        <v>1.0</v>
      </c>
      <c r="F7" s="9" t="s">
        <v>189</v>
      </c>
      <c r="G7" s="10" t="s">
        <v>190</v>
      </c>
    </row>
    <row r="8">
      <c r="C8" s="10" t="s">
        <v>193</v>
      </c>
      <c r="D8" s="9" t="s">
        <v>194</v>
      </c>
      <c r="E8" s="10">
        <v>2.0</v>
      </c>
      <c r="F8" s="9" t="s">
        <v>189</v>
      </c>
      <c r="G8" s="10" t="s">
        <v>187</v>
      </c>
    </row>
    <row r="9">
      <c r="C9" s="10" t="s">
        <v>195</v>
      </c>
      <c r="D9" s="9" t="s">
        <v>196</v>
      </c>
      <c r="E9" s="10">
        <v>5.0</v>
      </c>
      <c r="F9" s="9" t="s">
        <v>197</v>
      </c>
      <c r="G9" s="10" t="s">
        <v>191</v>
      </c>
    </row>
    <row r="10">
      <c r="C10" s="10" t="s">
        <v>198</v>
      </c>
      <c r="D10" s="9" t="s">
        <v>199</v>
      </c>
      <c r="E10" s="10">
        <v>4.0</v>
      </c>
      <c r="F10" s="9" t="s">
        <v>200</v>
      </c>
      <c r="G10" s="10" t="s">
        <v>191</v>
      </c>
    </row>
    <row r="11">
      <c r="C11" s="10" t="s">
        <v>201</v>
      </c>
      <c r="D11" s="9" t="s">
        <v>202</v>
      </c>
      <c r="E11" s="10">
        <v>2.0</v>
      </c>
      <c r="F11" s="9" t="s">
        <v>189</v>
      </c>
      <c r="G11" s="10" t="s">
        <v>193</v>
      </c>
    </row>
    <row r="12">
      <c r="C12" s="10" t="s">
        <v>203</v>
      </c>
      <c r="D12" s="9" t="s">
        <v>204</v>
      </c>
      <c r="E12" s="10">
        <v>2.0</v>
      </c>
      <c r="F12" s="9" t="s">
        <v>189</v>
      </c>
      <c r="G12" s="10" t="s">
        <v>193</v>
      </c>
    </row>
    <row r="13">
      <c r="C13" s="10" t="s">
        <v>205</v>
      </c>
      <c r="D13" s="9" t="s">
        <v>206</v>
      </c>
      <c r="E13" s="10">
        <v>4.0</v>
      </c>
      <c r="F13" s="9" t="s">
        <v>207</v>
      </c>
      <c r="G13" s="10" t="s">
        <v>203</v>
      </c>
    </row>
    <row r="14">
      <c r="C14" s="10" t="s">
        <v>208</v>
      </c>
      <c r="D14" s="9" t="s">
        <v>209</v>
      </c>
      <c r="E14" s="10">
        <v>6.0</v>
      </c>
      <c r="F14" s="9" t="s">
        <v>197</v>
      </c>
      <c r="G14" s="10" t="s">
        <v>195</v>
      </c>
    </row>
    <row r="15">
      <c r="C15" s="10" t="s">
        <v>210</v>
      </c>
      <c r="D15" s="9" t="s">
        <v>211</v>
      </c>
      <c r="E15" s="10">
        <v>5.0</v>
      </c>
      <c r="F15" s="9" t="s">
        <v>197</v>
      </c>
      <c r="G15" s="10" t="s">
        <v>201</v>
      </c>
    </row>
    <row r="16">
      <c r="C16" s="10" t="s">
        <v>212</v>
      </c>
      <c r="D16" s="9" t="s">
        <v>213</v>
      </c>
      <c r="E16" s="10">
        <v>2.0</v>
      </c>
      <c r="F16" s="9" t="s">
        <v>197</v>
      </c>
      <c r="G16" s="10" t="s">
        <v>203</v>
      </c>
    </row>
    <row r="17">
      <c r="C17" s="10" t="s">
        <v>214</v>
      </c>
      <c r="D17" s="9" t="s">
        <v>215</v>
      </c>
      <c r="E17" s="10">
        <v>2.0</v>
      </c>
      <c r="F17" s="9" t="s">
        <v>189</v>
      </c>
      <c r="G17" s="10" t="s">
        <v>193</v>
      </c>
    </row>
    <row r="20">
      <c r="B20" s="2" t="s">
        <v>180</v>
      </c>
    </row>
  </sheetData>
  <mergeCells count="3">
    <mergeCell ref="A1:Z1"/>
    <mergeCell ref="B3:Z3"/>
    <mergeCell ref="B20:Z20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2">
      <c r="C2" s="56">
        <v>44694.0</v>
      </c>
      <c r="D2" s="56">
        <v>44695.0</v>
      </c>
      <c r="E2" s="57">
        <f t="shared" ref="E2:AC2" si="1">D2+1</f>
        <v>44696</v>
      </c>
      <c r="F2" s="57">
        <f t="shared" si="1"/>
        <v>44697</v>
      </c>
      <c r="G2" s="57">
        <f t="shared" si="1"/>
        <v>44698</v>
      </c>
      <c r="H2" s="57">
        <f t="shared" si="1"/>
        <v>44699</v>
      </c>
      <c r="I2" s="57">
        <f t="shared" si="1"/>
        <v>44700</v>
      </c>
      <c r="J2" s="57">
        <f t="shared" si="1"/>
        <v>44701</v>
      </c>
      <c r="K2" s="57">
        <f t="shared" si="1"/>
        <v>44702</v>
      </c>
      <c r="L2" s="57">
        <f t="shared" si="1"/>
        <v>44703</v>
      </c>
      <c r="M2" s="57">
        <f t="shared" si="1"/>
        <v>44704</v>
      </c>
      <c r="N2" s="57">
        <f t="shared" si="1"/>
        <v>44705</v>
      </c>
      <c r="O2" s="57">
        <f t="shared" si="1"/>
        <v>44706</v>
      </c>
      <c r="P2" s="57">
        <f t="shared" si="1"/>
        <v>44707</v>
      </c>
      <c r="Q2" s="57">
        <f t="shared" si="1"/>
        <v>44708</v>
      </c>
      <c r="R2" s="57">
        <f t="shared" si="1"/>
        <v>44709</v>
      </c>
      <c r="S2" s="57">
        <f t="shared" si="1"/>
        <v>44710</v>
      </c>
      <c r="T2" s="57">
        <f t="shared" si="1"/>
        <v>44711</v>
      </c>
      <c r="U2" s="57">
        <f t="shared" si="1"/>
        <v>44712</v>
      </c>
      <c r="V2" s="57">
        <f t="shared" si="1"/>
        <v>44713</v>
      </c>
      <c r="W2" s="57">
        <f t="shared" si="1"/>
        <v>44714</v>
      </c>
      <c r="X2" s="57">
        <f t="shared" si="1"/>
        <v>44715</v>
      </c>
      <c r="Y2" s="57">
        <f t="shared" si="1"/>
        <v>44716</v>
      </c>
      <c r="Z2" s="57">
        <f t="shared" si="1"/>
        <v>44717</v>
      </c>
      <c r="AA2" s="57">
        <f t="shared" si="1"/>
        <v>44718</v>
      </c>
      <c r="AB2" s="57">
        <f t="shared" si="1"/>
        <v>44719</v>
      </c>
      <c r="AC2" s="57">
        <f t="shared" si="1"/>
        <v>44720</v>
      </c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</row>
    <row r="3">
      <c r="B3" s="11" t="s">
        <v>187</v>
      </c>
      <c r="C3" s="59" t="s">
        <v>216</v>
      </c>
      <c r="D3" s="60"/>
      <c r="E3" s="60"/>
      <c r="K3" s="60"/>
      <c r="L3" s="60"/>
      <c r="R3" s="60"/>
      <c r="S3" s="60"/>
      <c r="Y3" s="60"/>
      <c r="Z3" s="60"/>
    </row>
    <row r="4">
      <c r="B4" s="11" t="s">
        <v>191</v>
      </c>
      <c r="D4" s="60"/>
      <c r="E4" s="60"/>
      <c r="F4" s="59" t="s">
        <v>216</v>
      </c>
      <c r="K4" s="60"/>
      <c r="L4" s="60"/>
      <c r="R4" s="60"/>
      <c r="S4" s="60"/>
      <c r="Y4" s="60"/>
      <c r="Z4" s="60"/>
    </row>
    <row r="5">
      <c r="B5" s="11" t="s">
        <v>193</v>
      </c>
      <c r="D5" s="60"/>
      <c r="E5" s="60"/>
      <c r="G5" s="59" t="s">
        <v>216</v>
      </c>
      <c r="H5" s="59" t="s">
        <v>216</v>
      </c>
      <c r="K5" s="60"/>
      <c r="L5" s="60"/>
      <c r="R5" s="60"/>
      <c r="S5" s="60"/>
      <c r="Y5" s="60"/>
      <c r="Z5" s="60"/>
    </row>
    <row r="6">
      <c r="B6" s="11" t="s">
        <v>195</v>
      </c>
      <c r="D6" s="60"/>
      <c r="E6" s="60"/>
      <c r="F6" s="61" t="s">
        <v>217</v>
      </c>
      <c r="G6" s="61" t="s">
        <v>217</v>
      </c>
      <c r="H6" s="61" t="s">
        <v>217</v>
      </c>
      <c r="I6" s="61" t="s">
        <v>217</v>
      </c>
      <c r="J6" s="61" t="s">
        <v>217</v>
      </c>
      <c r="K6" s="60"/>
      <c r="L6" s="60"/>
      <c r="R6" s="60"/>
      <c r="S6" s="60"/>
      <c r="Y6" s="60"/>
      <c r="Z6" s="60"/>
    </row>
    <row r="7">
      <c r="B7" s="11" t="s">
        <v>198</v>
      </c>
      <c r="D7" s="60"/>
      <c r="E7" s="60"/>
      <c r="I7" s="62" t="s">
        <v>218</v>
      </c>
      <c r="J7" s="62" t="s">
        <v>218</v>
      </c>
      <c r="K7" s="60"/>
      <c r="L7" s="60"/>
      <c r="M7" s="62" t="s">
        <v>218</v>
      </c>
      <c r="N7" s="62" t="s">
        <v>218</v>
      </c>
      <c r="R7" s="60"/>
      <c r="S7" s="60"/>
      <c r="Y7" s="60"/>
      <c r="Z7" s="60"/>
    </row>
    <row r="8">
      <c r="B8" s="11" t="s">
        <v>201</v>
      </c>
      <c r="D8" s="60"/>
      <c r="E8" s="60"/>
      <c r="I8" s="59" t="s">
        <v>216</v>
      </c>
      <c r="J8" s="59" t="s">
        <v>216</v>
      </c>
      <c r="K8" s="60"/>
      <c r="L8" s="60"/>
      <c r="R8" s="60"/>
      <c r="S8" s="60"/>
      <c r="Y8" s="60"/>
      <c r="Z8" s="60"/>
    </row>
    <row r="9">
      <c r="B9" s="11" t="s">
        <v>203</v>
      </c>
      <c r="D9" s="60"/>
      <c r="E9" s="60"/>
      <c r="K9" s="60"/>
      <c r="L9" s="60"/>
      <c r="M9" s="59" t="s">
        <v>216</v>
      </c>
      <c r="N9" s="59" t="s">
        <v>219</v>
      </c>
      <c r="R9" s="60"/>
      <c r="S9" s="60"/>
      <c r="Y9" s="60"/>
      <c r="Z9" s="60"/>
    </row>
    <row r="10">
      <c r="B10" s="11" t="s">
        <v>205</v>
      </c>
      <c r="D10" s="60"/>
      <c r="E10" s="60"/>
      <c r="K10" s="60"/>
      <c r="L10" s="60"/>
      <c r="O10" s="59" t="s">
        <v>220</v>
      </c>
      <c r="P10" s="63" t="s">
        <v>220</v>
      </c>
      <c r="Q10" s="63" t="s">
        <v>220</v>
      </c>
      <c r="R10" s="60"/>
      <c r="S10" s="60"/>
      <c r="T10" s="63" t="s">
        <v>220</v>
      </c>
      <c r="Y10" s="60"/>
      <c r="Z10" s="60"/>
    </row>
    <row r="11">
      <c r="B11" s="11" t="s">
        <v>208</v>
      </c>
      <c r="D11" s="60"/>
      <c r="E11" s="60"/>
      <c r="K11" s="60"/>
      <c r="L11" s="60"/>
      <c r="M11" s="61" t="s">
        <v>217</v>
      </c>
      <c r="N11" s="61" t="s">
        <v>217</v>
      </c>
      <c r="O11" s="61" t="s">
        <v>217</v>
      </c>
      <c r="P11" s="61" t="s">
        <v>217</v>
      </c>
      <c r="Q11" s="61" t="s">
        <v>217</v>
      </c>
      <c r="R11" s="60"/>
      <c r="S11" s="60"/>
      <c r="T11" s="61" t="s">
        <v>217</v>
      </c>
      <c r="Y11" s="60"/>
      <c r="Z11" s="60"/>
    </row>
    <row r="12">
      <c r="B12" s="11" t="s">
        <v>210</v>
      </c>
      <c r="D12" s="60"/>
      <c r="E12" s="60"/>
      <c r="K12" s="60"/>
      <c r="L12" s="60"/>
      <c r="R12" s="60"/>
      <c r="S12" s="60"/>
      <c r="U12" s="61" t="s">
        <v>217</v>
      </c>
      <c r="V12" s="61" t="s">
        <v>217</v>
      </c>
      <c r="W12" s="61" t="s">
        <v>217</v>
      </c>
      <c r="X12" s="61" t="s">
        <v>217</v>
      </c>
      <c r="Y12" s="60"/>
      <c r="Z12" s="60"/>
      <c r="AA12" s="61" t="s">
        <v>217</v>
      </c>
    </row>
    <row r="13">
      <c r="B13" s="11" t="s">
        <v>212</v>
      </c>
      <c r="D13" s="60"/>
      <c r="E13" s="60"/>
      <c r="K13" s="60"/>
      <c r="L13" s="60"/>
      <c r="R13" s="60"/>
      <c r="S13" s="60"/>
      <c r="Y13" s="60"/>
      <c r="Z13" s="60"/>
      <c r="AB13" s="61" t="s">
        <v>217</v>
      </c>
      <c r="AC13" s="61" t="s">
        <v>217</v>
      </c>
    </row>
    <row r="14">
      <c r="B14" s="11" t="s">
        <v>214</v>
      </c>
      <c r="D14" s="60"/>
      <c r="E14" s="60"/>
      <c r="K14" s="60"/>
      <c r="L14" s="60"/>
      <c r="R14" s="60"/>
      <c r="S14" s="60"/>
      <c r="Y14" s="60"/>
      <c r="Z14" s="60"/>
      <c r="AB14" s="59" t="s">
        <v>216</v>
      </c>
      <c r="AC14" s="59" t="s">
        <v>216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