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angr\OneDrive\Documents\SFU school\00MATH 208W\homework 3\"/>
    </mc:Choice>
  </mc:AlternateContent>
  <xr:revisionPtr revIDLastSave="0" documentId="13_ncr:1_{0DAA0D28-443F-4018-8C3D-ACF9585ED5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del 1" sheetId="1" r:id="rId1"/>
    <sheet name="Model 2" sheetId="3" r:id="rId2"/>
  </sheets>
  <definedNames>
    <definedName name="solver_adj" localSheetId="0" hidden="1">'Model 1'!$C$10:$C$12</definedName>
    <definedName name="solver_adj" localSheetId="1" hidden="1">'Model 2'!$C$10:$C$12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'Model 1'!$C$10:$C$12</definedName>
    <definedName name="solver_lhs1" localSheetId="1" hidden="1">'Model 2'!$C$10:$C$12</definedName>
    <definedName name="solver_lhs2" localSheetId="0" hidden="1">'Model 1'!$C$22:$C$25</definedName>
    <definedName name="solver_lhs2" localSheetId="1" hidden="1">'Model 2'!$C$22:$C$25</definedName>
    <definedName name="solver_lhs3" localSheetId="0" hidden="1">'Model 1'!$C$27:$C$29</definedName>
    <definedName name="solver_lhs3" localSheetId="1" hidden="1">'Model 2'!$C$27:$C$29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'Model 1'!$I$13</definedName>
    <definedName name="solver_opt" localSheetId="1" hidden="1">'Model 2'!$I$13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4</definedName>
    <definedName name="solver_rel1" localSheetId="1" hidden="1">4</definedName>
    <definedName name="solver_rel2" localSheetId="0" hidden="1">1</definedName>
    <definedName name="solver_rel2" localSheetId="1" hidden="1">1</definedName>
    <definedName name="solver_rel3" localSheetId="0" hidden="1">3</definedName>
    <definedName name="solver_rel3" localSheetId="1" hidden="1">3</definedName>
    <definedName name="solver_rhs1" localSheetId="0" hidden="1">"integer"</definedName>
    <definedName name="solver_rhs1" localSheetId="1" hidden="1">"integer"</definedName>
    <definedName name="solver_rhs2" localSheetId="0" hidden="1">'Model 1'!$E$22:$E$25</definedName>
    <definedName name="solver_rhs2" localSheetId="1" hidden="1">'Model 2'!$E$22:$E$25</definedName>
    <definedName name="solver_rhs3" localSheetId="0" hidden="1">'Model 1'!$E$27:$E$29</definedName>
    <definedName name="solver_rhs3" localSheetId="1" hidden="1">'Model 2'!$E$27:$E$29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3" l="1"/>
  <c r="C24" i="3"/>
  <c r="C23" i="3"/>
  <c r="C22" i="3"/>
  <c r="G19" i="3"/>
  <c r="F19" i="3"/>
  <c r="E19" i="3"/>
  <c r="D19" i="3"/>
  <c r="C19" i="3"/>
  <c r="G18" i="3"/>
  <c r="F18" i="3"/>
  <c r="E18" i="3"/>
  <c r="D18" i="3"/>
  <c r="C18" i="3"/>
  <c r="G17" i="3"/>
  <c r="F17" i="3"/>
  <c r="E17" i="3"/>
  <c r="D17" i="3"/>
  <c r="C17" i="3"/>
  <c r="I13" i="1" a="1"/>
  <c r="I13" i="1" s="1"/>
  <c r="F10" i="1"/>
  <c r="E10" i="1"/>
  <c r="D18" i="1"/>
  <c r="C18" i="1"/>
  <c r="E12" i="1"/>
  <c r="E11" i="1"/>
  <c r="H10" i="1"/>
  <c r="I10" i="1"/>
  <c r="G19" i="1"/>
  <c r="G17" i="1"/>
  <c r="G18" i="1"/>
  <c r="E18" i="1"/>
  <c r="D19" i="1"/>
  <c r="C19" i="1"/>
  <c r="F17" i="1"/>
  <c r="D17" i="1"/>
  <c r="C17" i="1"/>
  <c r="F12" i="1"/>
  <c r="C22" i="1"/>
  <c r="C23" i="1"/>
  <c r="C24" i="1"/>
  <c r="C25" i="1"/>
  <c r="F19" i="1"/>
  <c r="E19" i="1"/>
  <c r="F18" i="1"/>
  <c r="E17" i="1"/>
  <c r="H11" i="1"/>
  <c r="E10" i="3" l="1"/>
  <c r="F10" i="3" s="1"/>
  <c r="E11" i="3"/>
  <c r="F11" i="3" s="1"/>
  <c r="E12" i="3"/>
  <c r="H12" i="1"/>
  <c r="C27" i="1"/>
  <c r="C28" i="1"/>
  <c r="I11" i="1"/>
  <c r="F11" i="1"/>
  <c r="F13" i="1" s="1"/>
  <c r="H10" i="3" l="1"/>
  <c r="C27" i="3" s="1"/>
  <c r="H11" i="3"/>
  <c r="F12" i="3"/>
  <c r="F13" i="3" s="1"/>
  <c r="I10" i="3"/>
  <c r="H12" i="3"/>
  <c r="C29" i="1"/>
  <c r="I12" i="1"/>
  <c r="I11" i="3" l="1"/>
  <c r="C28" i="3"/>
  <c r="I12" i="3"/>
  <c r="I13" i="3" s="1" a="1"/>
  <c r="I13" i="3" s="1"/>
  <c r="L13" i="3" s="1"/>
  <c r="C29" i="3"/>
  <c r="L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<sst xmlns="http://schemas.openxmlformats.org/spreadsheetml/2006/main" count="112" uniqueCount="41">
  <si>
    <t>machine</t>
  </si>
  <si>
    <t>truck</t>
  </si>
  <si>
    <t>1 ton steel</t>
  </si>
  <si>
    <t>trucks</t>
  </si>
  <si>
    <t>Price</t>
  </si>
  <si>
    <t>Capacity</t>
  </si>
  <si>
    <t>machines</t>
  </si>
  <si>
    <t>steel</t>
  </si>
  <si>
    <t>1 machine</t>
  </si>
  <si>
    <t>Material need</t>
  </si>
  <si>
    <t>peron-year</t>
  </si>
  <si>
    <t>1 truck</t>
  </si>
  <si>
    <t>person year</t>
  </si>
  <si>
    <t>Parameters</t>
  </si>
  <si>
    <t>Decision Variable</t>
  </si>
  <si>
    <t>Consumed</t>
  </si>
  <si>
    <t>Cost:</t>
  </si>
  <si>
    <t>Export</t>
  </si>
  <si>
    <t>Maximize</t>
  </si>
  <si>
    <t>Objective</t>
  </si>
  <si>
    <t>Total produced</t>
  </si>
  <si>
    <t>Constraints</t>
  </si>
  <si>
    <t>Steel</t>
  </si>
  <si>
    <t>person</t>
  </si>
  <si>
    <t>&lt;=</t>
  </si>
  <si>
    <t>material cost</t>
  </si>
  <si>
    <t>Revenue:</t>
  </si>
  <si>
    <t>Minimize</t>
  </si>
  <si>
    <t>Export Steel</t>
  </si>
  <si>
    <t>&gt;=</t>
  </si>
  <si>
    <t>Export Machine</t>
  </si>
  <si>
    <t>Export Trucks</t>
  </si>
  <si>
    <t>Produced Steel machine and trucks must be integers</t>
  </si>
  <si>
    <t>All consumed machine and truck must round up to integers</t>
  </si>
  <si>
    <t>Produced Steel</t>
  </si>
  <si>
    <t>Produced machines</t>
  </si>
  <si>
    <t>Produced trucks</t>
  </si>
  <si>
    <t>Total person year</t>
  </si>
  <si>
    <t>materials cost</t>
  </si>
  <si>
    <t>Round up:</t>
  </si>
  <si>
    <t>Total Material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</si>
</sst>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0" fontId="0" fillId="6" borderId="0" xfId="0" applyFill="1"/>
    <xf numFmtId="43" fontId="0" fillId="0" borderId="0" xfId="1" applyFont="1"/>
    <xf numFmtId="43" fontId="0" fillId="2" borderId="1" xfId="1" applyFont="1" applyFill="1" applyBorder="1"/>
    <xf numFmtId="43" fontId="0" fillId="3" borderId="0" xfId="1" applyFont="1" applyFill="1"/>
    <xf numFmtId="43" fontId="0" fillId="4" borderId="0" xfId="1" applyFont="1" applyFill="1"/>
    <xf numFmtId="43" fontId="0" fillId="5" borderId="0" xfId="1" applyFont="1" applyFill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2"/>
  <sheetViews>
    <sheetView topLeftCell="A2" zoomScale="130" zoomScaleNormal="130" workbookViewId="0">
      <selection activeCell="C10" sqref="C10:C12"/>
    </sheetView>
  </sheetViews>
  <sheetFormatPr defaultRowHeight="14.4" x14ac:dyDescent="0.3"/>
  <cols>
    <col min="1" max="1" width="15.77734375" customWidth="1"/>
    <col min="2" max="2" width="17.44140625" customWidth="1"/>
    <col min="3" max="3" width="13.44140625" customWidth="1"/>
    <col min="4" max="4" width="11.33203125" customWidth="1"/>
    <col min="5" max="5" width="13.6640625" customWidth="1"/>
    <col min="6" max="6" width="14.5546875" customWidth="1"/>
    <col min="7" max="7" width="13.77734375" customWidth="1"/>
    <col min="8" max="8" width="11.33203125" customWidth="1"/>
    <col min="9" max="9" width="14.33203125" customWidth="1"/>
    <col min="12" max="12" width="13.88671875" bestFit="1" customWidth="1"/>
  </cols>
  <sheetData>
    <row r="2" spans="1:12" ht="28.8" x14ac:dyDescent="0.3">
      <c r="A2" t="s">
        <v>13</v>
      </c>
      <c r="B2" t="s">
        <v>9</v>
      </c>
      <c r="C2" t="s">
        <v>7</v>
      </c>
      <c r="D2" t="s">
        <v>6</v>
      </c>
      <c r="E2" t="s">
        <v>3</v>
      </c>
      <c r="F2" t="s">
        <v>10</v>
      </c>
      <c r="G2" s="3" t="s">
        <v>38</v>
      </c>
      <c r="H2" t="s">
        <v>4</v>
      </c>
      <c r="I2" t="s">
        <v>5</v>
      </c>
    </row>
    <row r="3" spans="1:12" x14ac:dyDescent="0.3">
      <c r="B3" t="s">
        <v>2</v>
      </c>
      <c r="C3" s="5">
        <v>0</v>
      </c>
      <c r="D3" s="5">
        <v>0.05</v>
      </c>
      <c r="E3" s="5">
        <v>0.08</v>
      </c>
      <c r="F3" s="5">
        <v>0.5</v>
      </c>
      <c r="G3" s="5">
        <v>300</v>
      </c>
      <c r="H3" s="5">
        <v>900</v>
      </c>
      <c r="I3" s="5">
        <v>300000</v>
      </c>
    </row>
    <row r="4" spans="1:12" x14ac:dyDescent="0.3">
      <c r="B4" t="s">
        <v>8</v>
      </c>
      <c r="C4" s="5">
        <v>0.75</v>
      </c>
      <c r="D4" s="5">
        <v>0</v>
      </c>
      <c r="E4" s="5">
        <v>0.12</v>
      </c>
      <c r="F4" s="5">
        <v>5</v>
      </c>
      <c r="G4" s="5">
        <v>150</v>
      </c>
      <c r="H4" s="5">
        <v>2500</v>
      </c>
      <c r="I4" s="5">
        <v>5000</v>
      </c>
    </row>
    <row r="5" spans="1:12" x14ac:dyDescent="0.3">
      <c r="B5" t="s">
        <v>11</v>
      </c>
      <c r="C5" s="5">
        <v>1</v>
      </c>
      <c r="D5" s="5">
        <v>0.1</v>
      </c>
      <c r="E5" s="5">
        <v>0</v>
      </c>
      <c r="F5" s="5">
        <v>3</v>
      </c>
      <c r="G5" s="5">
        <v>500</v>
      </c>
      <c r="H5" s="5">
        <v>3000</v>
      </c>
      <c r="I5" s="5">
        <v>550000</v>
      </c>
    </row>
    <row r="6" spans="1:12" x14ac:dyDescent="0.3">
      <c r="B6" t="s">
        <v>12</v>
      </c>
      <c r="C6" s="5"/>
      <c r="D6" s="5"/>
      <c r="E6" s="5"/>
      <c r="F6" s="5"/>
      <c r="G6" s="5"/>
      <c r="H6" s="5"/>
      <c r="I6" s="5">
        <v>1200000</v>
      </c>
    </row>
    <row r="8" spans="1:12" x14ac:dyDescent="0.3">
      <c r="H8" s="1"/>
    </row>
    <row r="9" spans="1:12" x14ac:dyDescent="0.3">
      <c r="A9" t="s">
        <v>14</v>
      </c>
      <c r="C9" s="4" t="s">
        <v>20</v>
      </c>
      <c r="E9" s="4" t="s">
        <v>15</v>
      </c>
      <c r="F9" t="s">
        <v>25</v>
      </c>
      <c r="H9" s="4" t="s">
        <v>17</v>
      </c>
      <c r="I9" t="s">
        <v>25</v>
      </c>
    </row>
    <row r="10" spans="1:12" x14ac:dyDescent="0.3">
      <c r="B10" t="s">
        <v>7</v>
      </c>
      <c r="C10" s="6">
        <v>35833</v>
      </c>
      <c r="D10" s="5"/>
      <c r="E10" s="5">
        <f>C4*C11+C5*C12</f>
        <v>35833</v>
      </c>
      <c r="F10" s="5">
        <f>E10*G3</f>
        <v>10749900</v>
      </c>
      <c r="G10" s="5"/>
      <c r="H10" s="5">
        <f>C10-E10</f>
        <v>0</v>
      </c>
      <c r="I10" s="5">
        <f>H10*G3</f>
        <v>0</v>
      </c>
      <c r="J10" s="5"/>
      <c r="K10" s="5"/>
      <c r="L10" s="5"/>
    </row>
    <row r="11" spans="1:12" x14ac:dyDescent="0.3">
      <c r="B11" t="s">
        <v>0</v>
      </c>
      <c r="C11" s="6">
        <v>5000</v>
      </c>
      <c r="D11" s="5" t="s">
        <v>39</v>
      </c>
      <c r="E11" s="5">
        <f>ROUNDUP(D3*C10+D5*C12, 0)</f>
        <v>5000</v>
      </c>
      <c r="F11" s="5">
        <f t="shared" ref="F11" si="0">E11*G4</f>
        <v>750000</v>
      </c>
      <c r="G11" s="5"/>
      <c r="H11" s="5">
        <f>C11-E11</f>
        <v>0</v>
      </c>
      <c r="I11" s="5">
        <f>H11*G4</f>
        <v>0</v>
      </c>
      <c r="J11" s="5"/>
      <c r="K11" s="5"/>
      <c r="L11" s="5"/>
    </row>
    <row r="12" spans="1:12" x14ac:dyDescent="0.3">
      <c r="B12" t="s">
        <v>1</v>
      </c>
      <c r="C12" s="6">
        <v>32083</v>
      </c>
      <c r="D12" s="5" t="s">
        <v>39</v>
      </c>
      <c r="E12" s="5">
        <f>ROUNDUP(E3*C10+E4*C11, 0)</f>
        <v>3467</v>
      </c>
      <c r="F12" s="5">
        <f>E12*G5</f>
        <v>1733500</v>
      </c>
      <c r="G12" s="5"/>
      <c r="H12" s="5">
        <f>C12-E12</f>
        <v>28616</v>
      </c>
      <c r="I12" s="5">
        <f>H12*G5</f>
        <v>14308000</v>
      </c>
      <c r="J12" s="5"/>
      <c r="K12" s="5"/>
      <c r="L12" s="5"/>
    </row>
    <row r="13" spans="1:12" x14ac:dyDescent="0.3">
      <c r="A13" s="2" t="s">
        <v>19</v>
      </c>
      <c r="C13" s="5"/>
      <c r="D13" s="5"/>
      <c r="E13" s="5" t="s">
        <v>16</v>
      </c>
      <c r="F13" s="7">
        <f>SUMPRODUCT(E10:E12, H3:H5)-SUM(F10:F12)</f>
        <v>41917300</v>
      </c>
      <c r="G13" s="5"/>
      <c r="H13" s="5" t="s">
        <v>19</v>
      </c>
      <c r="I13" s="8" cm="1">
        <f t="array" ref="I13">SUMPRODUCT(H10:H12*H3:H5) - SUM(I10:I12)</f>
        <v>71540000</v>
      </c>
      <c r="J13" s="5"/>
      <c r="K13" s="5" t="s">
        <v>26</v>
      </c>
      <c r="L13" s="7">
        <f>I13-F13</f>
        <v>29622700</v>
      </c>
    </row>
    <row r="14" spans="1:12" x14ac:dyDescent="0.3">
      <c r="F14" t="s">
        <v>27</v>
      </c>
      <c r="I14" t="s">
        <v>18</v>
      </c>
    </row>
    <row r="16" spans="1:12" x14ac:dyDescent="0.3">
      <c r="A16" t="s">
        <v>40</v>
      </c>
      <c r="C16" t="s">
        <v>22</v>
      </c>
      <c r="D16" t="s">
        <v>6</v>
      </c>
      <c r="E16" t="s">
        <v>3</v>
      </c>
      <c r="F16" t="s">
        <v>23</v>
      </c>
      <c r="G16" t="s">
        <v>25</v>
      </c>
    </row>
    <row r="17" spans="1:7" x14ac:dyDescent="0.3">
      <c r="B17" t="s">
        <v>22</v>
      </c>
      <c r="C17" s="5">
        <f>$C$10*C3</f>
        <v>0</v>
      </c>
      <c r="D17" s="5">
        <f>$C$10*D3</f>
        <v>1791.65</v>
      </c>
      <c r="E17" s="5">
        <f>$C$10*E3</f>
        <v>2866.64</v>
      </c>
      <c r="F17" s="5">
        <f>$C$10*F3</f>
        <v>17916.5</v>
      </c>
      <c r="G17" s="5">
        <f>$C$10*G3</f>
        <v>10749900</v>
      </c>
    </row>
    <row r="18" spans="1:7" x14ac:dyDescent="0.3">
      <c r="B18" t="s">
        <v>6</v>
      </c>
      <c r="C18" s="5">
        <f>$C$11*C4</f>
        <v>3750</v>
      </c>
      <c r="D18" s="5">
        <f>$C$11*D4</f>
        <v>0</v>
      </c>
      <c r="E18" s="5">
        <f>$C$11*E4</f>
        <v>600</v>
      </c>
      <c r="F18" s="5">
        <f t="shared" ref="F18" si="1">$C$11*F4</f>
        <v>25000</v>
      </c>
      <c r="G18" s="5">
        <f>$C$11*G4</f>
        <v>750000</v>
      </c>
    </row>
    <row r="19" spans="1:7" x14ac:dyDescent="0.3">
      <c r="B19" t="s">
        <v>3</v>
      </c>
      <c r="C19" s="5">
        <f>$C$12*C5</f>
        <v>32083</v>
      </c>
      <c r="D19" s="5">
        <f>$C$12*D5</f>
        <v>3208.3</v>
      </c>
      <c r="E19" s="5">
        <f t="shared" ref="E19" si="2">$C$12*E5</f>
        <v>0</v>
      </c>
      <c r="F19" s="5">
        <f>$C$12*F5</f>
        <v>96249</v>
      </c>
      <c r="G19" s="5">
        <f>$C$12*G5</f>
        <v>16041500</v>
      </c>
    </row>
    <row r="22" spans="1:7" x14ac:dyDescent="0.3">
      <c r="A22" t="s">
        <v>21</v>
      </c>
      <c r="B22" t="s">
        <v>34</v>
      </c>
      <c r="C22" s="9">
        <f>C10</f>
        <v>35833</v>
      </c>
      <c r="D22" s="10" t="s">
        <v>24</v>
      </c>
      <c r="E22" s="5">
        <v>300000</v>
      </c>
    </row>
    <row r="23" spans="1:7" x14ac:dyDescent="0.3">
      <c r="B23" t="s">
        <v>35</v>
      </c>
      <c r="C23" s="9">
        <f>C11</f>
        <v>5000</v>
      </c>
      <c r="D23" s="10" t="s">
        <v>24</v>
      </c>
      <c r="E23" s="5">
        <v>5000</v>
      </c>
    </row>
    <row r="24" spans="1:7" x14ac:dyDescent="0.3">
      <c r="B24" t="s">
        <v>36</v>
      </c>
      <c r="C24" s="9">
        <f t="shared" ref="C24" si="3">C12</f>
        <v>32083</v>
      </c>
      <c r="D24" s="10" t="s">
        <v>24</v>
      </c>
      <c r="E24" s="5">
        <v>550000</v>
      </c>
    </row>
    <row r="25" spans="1:7" x14ac:dyDescent="0.3">
      <c r="B25" t="s">
        <v>37</v>
      </c>
      <c r="C25" s="9">
        <f>ROUNDUP(SUMPRODUCT(C10:C12, F3:F5), 0)</f>
        <v>139166</v>
      </c>
      <c r="D25" s="10" t="s">
        <v>24</v>
      </c>
      <c r="E25" s="5">
        <v>1200000</v>
      </c>
    </row>
    <row r="26" spans="1:7" x14ac:dyDescent="0.3">
      <c r="C26" s="5"/>
      <c r="D26" s="5"/>
      <c r="E26" s="5"/>
    </row>
    <row r="27" spans="1:7" x14ac:dyDescent="0.3">
      <c r="B27" t="s">
        <v>28</v>
      </c>
      <c r="C27" s="9">
        <f>H10</f>
        <v>0</v>
      </c>
      <c r="D27" s="10" t="s">
        <v>29</v>
      </c>
      <c r="E27" s="5">
        <v>0</v>
      </c>
    </row>
    <row r="28" spans="1:7" x14ac:dyDescent="0.3">
      <c r="B28" t="s">
        <v>30</v>
      </c>
      <c r="C28" s="9">
        <f t="shared" ref="C28:C29" si="4">H11</f>
        <v>0</v>
      </c>
      <c r="D28" s="10" t="s">
        <v>29</v>
      </c>
      <c r="E28" s="5">
        <v>0</v>
      </c>
    </row>
    <row r="29" spans="1:7" x14ac:dyDescent="0.3">
      <c r="B29" t="s">
        <v>31</v>
      </c>
      <c r="C29" s="9">
        <f t="shared" si="4"/>
        <v>28616</v>
      </c>
      <c r="D29" s="10" t="s">
        <v>29</v>
      </c>
      <c r="E29" s="5">
        <v>0</v>
      </c>
    </row>
    <row r="31" spans="1:7" x14ac:dyDescent="0.3">
      <c r="B31" t="s">
        <v>32</v>
      </c>
    </row>
    <row r="32" spans="1:7" x14ac:dyDescent="0.3">
      <c r="B32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2002-286C-4CAC-81D1-8E7F98CA7F2C}">
  <dimension ref="A2:L32"/>
  <sheetViews>
    <sheetView tabSelected="1" zoomScale="130" zoomScaleNormal="130" workbookViewId="0">
      <selection activeCell="E13" sqref="E13"/>
    </sheetView>
  </sheetViews>
  <sheetFormatPr defaultRowHeight="14.4" x14ac:dyDescent="0.3"/>
  <cols>
    <col min="1" max="1" width="15.77734375" customWidth="1"/>
    <col min="2" max="2" width="17.44140625" customWidth="1"/>
    <col min="3" max="3" width="13.44140625" customWidth="1"/>
    <col min="4" max="4" width="11.33203125" customWidth="1"/>
    <col min="5" max="5" width="13.6640625" customWidth="1"/>
    <col min="6" max="6" width="14.5546875" customWidth="1"/>
    <col min="7" max="7" width="13.77734375" customWidth="1"/>
    <col min="8" max="8" width="11.33203125" customWidth="1"/>
    <col min="9" max="9" width="14.33203125" customWidth="1"/>
    <col min="12" max="12" width="13.88671875" bestFit="1" customWidth="1"/>
  </cols>
  <sheetData>
    <row r="2" spans="1:12" ht="28.8" x14ac:dyDescent="0.3">
      <c r="A2" t="s">
        <v>13</v>
      </c>
      <c r="B2" t="s">
        <v>9</v>
      </c>
      <c r="C2" t="s">
        <v>7</v>
      </c>
      <c r="D2" t="s">
        <v>6</v>
      </c>
      <c r="E2" t="s">
        <v>3</v>
      </c>
      <c r="F2" t="s">
        <v>10</v>
      </c>
      <c r="G2" s="3" t="s">
        <v>38</v>
      </c>
      <c r="H2" t="s">
        <v>4</v>
      </c>
      <c r="I2" t="s">
        <v>5</v>
      </c>
    </row>
    <row r="3" spans="1:12" x14ac:dyDescent="0.3">
      <c r="B3" t="s">
        <v>2</v>
      </c>
      <c r="C3" s="5">
        <v>0</v>
      </c>
      <c r="D3" s="5">
        <v>0.05</v>
      </c>
      <c r="E3" s="5">
        <v>0.08</v>
      </c>
      <c r="F3" s="5">
        <v>0.5</v>
      </c>
      <c r="G3" s="5">
        <v>300</v>
      </c>
      <c r="H3" s="5">
        <v>900</v>
      </c>
      <c r="I3" s="5">
        <v>300000</v>
      </c>
    </row>
    <row r="4" spans="1:12" x14ac:dyDescent="0.3">
      <c r="B4" t="s">
        <v>8</v>
      </c>
      <c r="C4" s="5">
        <v>0.75</v>
      </c>
      <c r="D4" s="5">
        <v>0</v>
      </c>
      <c r="E4" s="5">
        <v>0.12</v>
      </c>
      <c r="F4" s="5">
        <v>5</v>
      </c>
      <c r="G4" s="5">
        <v>150</v>
      </c>
      <c r="H4" s="5">
        <v>2500</v>
      </c>
      <c r="I4" s="5">
        <v>5000</v>
      </c>
    </row>
    <row r="5" spans="1:12" x14ac:dyDescent="0.3">
      <c r="B5" t="s">
        <v>11</v>
      </c>
      <c r="C5" s="5">
        <v>1</v>
      </c>
      <c r="D5" s="5">
        <v>0.1</v>
      </c>
      <c r="E5" s="5">
        <v>0</v>
      </c>
      <c r="F5" s="5">
        <v>3</v>
      </c>
      <c r="G5" s="5">
        <v>500</v>
      </c>
      <c r="H5" s="5">
        <v>3000</v>
      </c>
      <c r="I5" s="5">
        <v>550000</v>
      </c>
    </row>
    <row r="6" spans="1:12" x14ac:dyDescent="0.3">
      <c r="B6" t="s">
        <v>12</v>
      </c>
      <c r="C6" s="5"/>
      <c r="D6" s="5"/>
      <c r="E6" s="5"/>
      <c r="F6" s="5"/>
      <c r="G6" s="5"/>
      <c r="H6" s="5"/>
      <c r="I6" s="5">
        <v>1200000</v>
      </c>
    </row>
    <row r="8" spans="1:12" x14ac:dyDescent="0.3">
      <c r="H8" s="1"/>
    </row>
    <row r="9" spans="1:12" x14ac:dyDescent="0.3">
      <c r="A9" t="s">
        <v>14</v>
      </c>
      <c r="C9" s="4" t="s">
        <v>20</v>
      </c>
      <c r="E9" s="4" t="s">
        <v>15</v>
      </c>
      <c r="F9" t="s">
        <v>25</v>
      </c>
      <c r="H9" s="4" t="s">
        <v>17</v>
      </c>
      <c r="I9" t="s">
        <v>25</v>
      </c>
    </row>
    <row r="10" spans="1:12" x14ac:dyDescent="0.3">
      <c r="B10" t="s">
        <v>7</v>
      </c>
      <c r="C10" s="6">
        <v>35833</v>
      </c>
      <c r="D10" s="5"/>
      <c r="E10" s="5">
        <f>ROUNDUP(SUM(C17:C19), 0)</f>
        <v>35833</v>
      </c>
      <c r="F10" s="5">
        <f>E10*G3</f>
        <v>10749900</v>
      </c>
      <c r="G10" s="5"/>
      <c r="H10" s="5">
        <f>C10-E10</f>
        <v>0</v>
      </c>
      <c r="I10" s="5">
        <f>H10*G3</f>
        <v>0</v>
      </c>
      <c r="J10" s="5"/>
      <c r="K10" s="5"/>
      <c r="L10" s="5"/>
    </row>
    <row r="11" spans="1:12" x14ac:dyDescent="0.3">
      <c r="B11" t="s">
        <v>0</v>
      </c>
      <c r="C11" s="6">
        <v>5000</v>
      </c>
      <c r="D11" s="5" t="s">
        <v>39</v>
      </c>
      <c r="E11" s="5">
        <f>ROUNDUP(SUM(D17:D19), 0)</f>
        <v>5000</v>
      </c>
      <c r="F11" s="5">
        <f t="shared" ref="F11" si="0">E11*G4</f>
        <v>750000</v>
      </c>
      <c r="G11" s="5"/>
      <c r="H11" s="5">
        <f>C11-E11</f>
        <v>0</v>
      </c>
      <c r="I11" s="5">
        <f>H11*G4</f>
        <v>0</v>
      </c>
      <c r="J11" s="5"/>
      <c r="K11" s="5"/>
      <c r="L11" s="5"/>
    </row>
    <row r="12" spans="1:12" x14ac:dyDescent="0.3">
      <c r="B12" t="s">
        <v>1</v>
      </c>
      <c r="C12" s="6">
        <v>32083</v>
      </c>
      <c r="D12" s="5" t="s">
        <v>39</v>
      </c>
      <c r="E12" s="5">
        <f>ROUNDUP(SUM(E17:E19), 0)</f>
        <v>3467</v>
      </c>
      <c r="F12" s="5">
        <f>E12*G5</f>
        <v>1733500</v>
      </c>
      <c r="G12" s="5"/>
      <c r="H12" s="5">
        <f>C12-E12</f>
        <v>28616</v>
      </c>
      <c r="I12" s="5">
        <f>H12*G5</f>
        <v>14308000</v>
      </c>
      <c r="J12" s="5"/>
      <c r="K12" s="5"/>
      <c r="L12" s="5"/>
    </row>
    <row r="13" spans="1:12" x14ac:dyDescent="0.3">
      <c r="A13" s="2" t="s">
        <v>19</v>
      </c>
      <c r="C13" s="5"/>
      <c r="D13" s="5"/>
      <c r="E13" s="5" t="s">
        <v>16</v>
      </c>
      <c r="F13" s="7">
        <f>SUMPRODUCT(E10:E12, H3:H5)-SUM(F10:F12)</f>
        <v>41917300</v>
      </c>
      <c r="G13" s="5"/>
      <c r="H13" s="5" t="s">
        <v>19</v>
      </c>
      <c r="I13" s="8" cm="1">
        <f t="array" ref="I13">SUMPRODUCT(H10:H12*H3:H5) - SUM(I10:I12)</f>
        <v>71540000</v>
      </c>
      <c r="J13" s="5"/>
      <c r="K13" s="5" t="s">
        <v>26</v>
      </c>
      <c r="L13" s="7">
        <f>I13-F13</f>
        <v>29622700</v>
      </c>
    </row>
    <row r="14" spans="1:12" x14ac:dyDescent="0.3">
      <c r="F14" t="s">
        <v>27</v>
      </c>
      <c r="I14" t="s">
        <v>18</v>
      </c>
    </row>
    <row r="16" spans="1:12" x14ac:dyDescent="0.3">
      <c r="A16" t="s">
        <v>40</v>
      </c>
      <c r="C16" t="s">
        <v>22</v>
      </c>
      <c r="D16" t="s">
        <v>6</v>
      </c>
      <c r="E16" t="s">
        <v>3</v>
      </c>
      <c r="F16" t="s">
        <v>23</v>
      </c>
      <c r="G16" t="s">
        <v>25</v>
      </c>
    </row>
    <row r="17" spans="1:7" x14ac:dyDescent="0.3">
      <c r="B17" t="s">
        <v>22</v>
      </c>
      <c r="C17" s="5">
        <f>$C$10*C3</f>
        <v>0</v>
      </c>
      <c r="D17" s="5">
        <f>$C$10*D3</f>
        <v>1791.65</v>
      </c>
      <c r="E17" s="5">
        <f>$C$10*E3</f>
        <v>2866.64</v>
      </c>
      <c r="F17" s="5">
        <f>$C$10*F3</f>
        <v>17916.5</v>
      </c>
      <c r="G17" s="5">
        <f>$C$10*G3</f>
        <v>10749900</v>
      </c>
    </row>
    <row r="18" spans="1:7" x14ac:dyDescent="0.3">
      <c r="B18" t="s">
        <v>6</v>
      </c>
      <c r="C18" s="5">
        <f>$C$11*C4</f>
        <v>3750</v>
      </c>
      <c r="D18" s="5">
        <f>$C$11*D4</f>
        <v>0</v>
      </c>
      <c r="E18" s="5">
        <f>$C$11*E4</f>
        <v>600</v>
      </c>
      <c r="F18" s="5">
        <f t="shared" ref="F18" si="1">$C$11*F4</f>
        <v>25000</v>
      </c>
      <c r="G18" s="5">
        <f>$C$11*G4</f>
        <v>750000</v>
      </c>
    </row>
    <row r="19" spans="1:7" x14ac:dyDescent="0.3">
      <c r="B19" t="s">
        <v>3</v>
      </c>
      <c r="C19" s="5">
        <f>$C$12*C5</f>
        <v>32083</v>
      </c>
      <c r="D19" s="5">
        <f>$C$12*D5</f>
        <v>3208.3</v>
      </c>
      <c r="E19" s="5">
        <f t="shared" ref="E19" si="2">$C$12*E5</f>
        <v>0</v>
      </c>
      <c r="F19" s="5">
        <f>$C$12*F5</f>
        <v>96249</v>
      </c>
      <c r="G19" s="5">
        <f>$C$12*G5</f>
        <v>16041500</v>
      </c>
    </row>
    <row r="22" spans="1:7" x14ac:dyDescent="0.3">
      <c r="A22" t="s">
        <v>21</v>
      </c>
      <c r="B22" t="s">
        <v>34</v>
      </c>
      <c r="C22" s="9">
        <f>C10</f>
        <v>35833</v>
      </c>
      <c r="D22" s="10" t="s">
        <v>24</v>
      </c>
      <c r="E22" s="5">
        <v>300000</v>
      </c>
    </row>
    <row r="23" spans="1:7" x14ac:dyDescent="0.3">
      <c r="B23" t="s">
        <v>35</v>
      </c>
      <c r="C23" s="9">
        <f>C11</f>
        <v>5000</v>
      </c>
      <c r="D23" s="10" t="s">
        <v>24</v>
      </c>
      <c r="E23" s="5">
        <v>5000</v>
      </c>
    </row>
    <row r="24" spans="1:7" x14ac:dyDescent="0.3">
      <c r="B24" t="s">
        <v>36</v>
      </c>
      <c r="C24" s="9">
        <f t="shared" ref="C24" si="3">C12</f>
        <v>32083</v>
      </c>
      <c r="D24" s="10" t="s">
        <v>24</v>
      </c>
      <c r="E24" s="5">
        <v>550000</v>
      </c>
    </row>
    <row r="25" spans="1:7" x14ac:dyDescent="0.3">
      <c r="B25" t="s">
        <v>37</v>
      </c>
      <c r="C25" s="9">
        <f>ROUNDUP(SUMPRODUCT(C10:C12, F3:F5), 0)</f>
        <v>139166</v>
      </c>
      <c r="D25" s="10" t="s">
        <v>24</v>
      </c>
      <c r="E25" s="5">
        <v>1200000</v>
      </c>
    </row>
    <row r="26" spans="1:7" x14ac:dyDescent="0.3">
      <c r="C26" s="5"/>
      <c r="D26" s="5"/>
      <c r="E26" s="5"/>
    </row>
    <row r="27" spans="1:7" x14ac:dyDescent="0.3">
      <c r="B27" t="s">
        <v>28</v>
      </c>
      <c r="C27" s="9">
        <f>H10</f>
        <v>0</v>
      </c>
      <c r="D27" s="10" t="s">
        <v>29</v>
      </c>
      <c r="E27" s="5">
        <v>0</v>
      </c>
    </row>
    <row r="28" spans="1:7" x14ac:dyDescent="0.3">
      <c r="B28" t="s">
        <v>30</v>
      </c>
      <c r="C28" s="9">
        <f t="shared" ref="C28:C29" si="4">H11</f>
        <v>0</v>
      </c>
      <c r="D28" s="10" t="s">
        <v>29</v>
      </c>
      <c r="E28" s="5">
        <v>0</v>
      </c>
    </row>
    <row r="29" spans="1:7" x14ac:dyDescent="0.3">
      <c r="B29" t="s">
        <v>31</v>
      </c>
      <c r="C29" s="9">
        <f t="shared" si="4"/>
        <v>28616</v>
      </c>
      <c r="D29" s="10" t="s">
        <v>29</v>
      </c>
      <c r="E29" s="5">
        <v>0</v>
      </c>
    </row>
    <row r="31" spans="1:7" x14ac:dyDescent="0.3">
      <c r="B31" t="s">
        <v>32</v>
      </c>
    </row>
    <row r="32" spans="1:7" x14ac:dyDescent="0.3">
      <c r="B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1</vt:lpstr>
      <vt:lpstr>Model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Wang</dc:creator>
  <cp:lastModifiedBy>Andy Wang</cp:lastModifiedBy>
  <dcterms:created xsi:type="dcterms:W3CDTF">2015-06-05T18:17:20Z</dcterms:created>
  <dcterms:modified xsi:type="dcterms:W3CDTF">2024-02-28T16:34:15Z</dcterms:modified>
</cp:coreProperties>
</file>