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C\HW5\"/>
    </mc:Choice>
  </mc:AlternateContent>
  <xr:revisionPtr revIDLastSave="0" documentId="13_ncr:1_{3263A2A8-2A5C-4CAB-B248-D017A7E35DDA}" xr6:coauthVersionLast="36" xr6:coauthVersionMax="36" xr10:uidLastSave="{00000000-0000-0000-0000-000000000000}"/>
  <bookViews>
    <workbookView xWindow="0" yWindow="0" windowWidth="19200" windowHeight="6760" xr2:uid="{4CFFF6D5-7B61-4C1B-BBE8-D72E80C8317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23" i="1"/>
  <c r="E22" i="1"/>
  <c r="E25" i="1"/>
  <c r="E24" i="1"/>
  <c r="E30" i="1"/>
  <c r="E20" i="1"/>
  <c r="E19" i="1"/>
  <c r="E15" i="1"/>
  <c r="E26" i="1" l="1"/>
  <c r="E18" i="1"/>
  <c r="E17" i="1"/>
  <c r="E32" i="1" s="1"/>
  <c r="E16" i="1"/>
  <c r="E27" i="1" l="1"/>
  <c r="J24" i="1"/>
  <c r="J22" i="1"/>
  <c r="F31" i="1" l="1"/>
  <c r="E31" i="1"/>
  <c r="J23" i="1"/>
  <c r="L22" i="1" s="1"/>
  <c r="M22" i="1" s="1"/>
  <c r="N22" i="1" s="1"/>
  <c r="G22" i="1"/>
  <c r="L23" i="1" l="1"/>
</calcChain>
</file>

<file path=xl/sharedStrings.xml><?xml version="1.0" encoding="utf-8"?>
<sst xmlns="http://schemas.openxmlformats.org/spreadsheetml/2006/main" count="32" uniqueCount="32">
  <si>
    <t>C1</t>
    <phoneticPr fontId="1" type="noConversion"/>
  </si>
  <si>
    <t>C2</t>
    <phoneticPr fontId="1" type="noConversion"/>
  </si>
  <si>
    <t>Cg_totn</t>
    <phoneticPr fontId="1" type="noConversion"/>
  </si>
  <si>
    <t>Cg_totp</t>
    <phoneticPr fontId="1" type="noConversion"/>
  </si>
  <si>
    <t>Cgdn</t>
    <phoneticPr fontId="1" type="noConversion"/>
  </si>
  <si>
    <t>Cgdp</t>
    <phoneticPr fontId="1" type="noConversion"/>
  </si>
  <si>
    <t>Rs1</t>
    <phoneticPr fontId="1" type="noConversion"/>
  </si>
  <si>
    <t>Rs2</t>
    <phoneticPr fontId="1" type="noConversion"/>
  </si>
  <si>
    <t>Rf</t>
    <phoneticPr fontId="1" type="noConversion"/>
  </si>
  <si>
    <t>Cd_totn</t>
    <phoneticPr fontId="1" type="noConversion"/>
  </si>
  <si>
    <t>Cd_totp</t>
    <phoneticPr fontId="1" type="noConversion"/>
  </si>
  <si>
    <t>gdsn</t>
    <phoneticPr fontId="1" type="noConversion"/>
  </si>
  <si>
    <t>gdsp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</si>
  <si>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</si>
  <si>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</si>
  <si>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</si>
  <si>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</si>
  <si>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</si>
  <si>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</si>
  <si>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</si>
  <si>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</si>
  <si>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</si>
  <si>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</si>
  <si>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</si>
  <si>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gmn</t>
    <phoneticPr fontId="1" type="noConversion"/>
  </si>
  <si>
    <t>gmp</t>
    <phoneticPr fontId="1" type="noConversion"/>
  </si>
  <si>
    <t>K</t>
    <phoneticPr fontId="1" type="noConversion"/>
  </si>
  <si>
    <t>pole1</t>
    <phoneticPr fontId="1" type="noConversion"/>
  </si>
  <si>
    <t>pole2</t>
    <phoneticPr fontId="1" type="noConversion"/>
  </si>
  <si>
    <t>real</t>
    <phoneticPr fontId="1" type="noConversion"/>
  </si>
  <si>
    <t>image</t>
    <phoneticPr fontId="1" type="noConversion"/>
  </si>
  <si>
    <t>zero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</si>
</sst>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7C5A-AB80-49A4-8779-5F3D76CB980A}">
  <dimension ref="D6:N32"/>
  <sheetViews>
    <sheetView tabSelected="1" topLeftCell="B1" zoomScale="85" workbookViewId="0">
      <selection activeCell="I8" sqref="I8"/>
    </sheetView>
  </sheetViews>
  <sheetFormatPr defaultRowHeight="17" x14ac:dyDescent="0.4"/>
  <cols>
    <col min="5" max="6" width="10.1796875" bestFit="1" customWidth="1"/>
    <col min="7" max="7" width="9.6328125" bestFit="1" customWidth="1"/>
    <col min="10" max="10" width="14" bestFit="1" customWidth="1"/>
    <col min="11" max="11" width="9.54296875" bestFit="1" customWidth="1"/>
    <col min="12" max="12" width="14" bestFit="1" customWidth="1"/>
    <col min="13" max="13" width="12.90625" bestFit="1" customWidth="1"/>
    <col min="14" max="14" width="10.54296875" bestFit="1" customWidth="1"/>
  </cols>
  <sheetData>
    <row r="6" spans="4:11" x14ac:dyDescent="0.4">
      <c r="D6" t="s">
        <v>6</v>
      </c>
      <c r="E6" s="1">
        <v>50000</v>
      </c>
      <c r="G6" t="s">
        <v>2</v>
      </c>
      <c r="H6" s="1">
        <v>1.3805040000000001E-13</v>
      </c>
      <c r="J6" t="s">
        <v>8</v>
      </c>
      <c r="K6" s="1">
        <v>1000</v>
      </c>
    </row>
    <row r="7" spans="4:11" x14ac:dyDescent="0.4">
      <c r="D7" t="s">
        <v>7</v>
      </c>
      <c r="E7" s="1">
        <v>50000</v>
      </c>
      <c r="G7" t="s">
        <v>3</v>
      </c>
      <c r="H7" s="1">
        <v>1.1266000000000001E-12</v>
      </c>
    </row>
    <row r="8" spans="4:11" x14ac:dyDescent="0.4">
      <c r="D8" t="s">
        <v>0</v>
      </c>
      <c r="E8" s="1">
        <v>9.9999999999999998E-13</v>
      </c>
      <c r="G8" t="s">
        <v>4</v>
      </c>
      <c r="H8" s="1">
        <v>2.5708600000000001E-14</v>
      </c>
    </row>
    <row r="9" spans="4:11" x14ac:dyDescent="0.4">
      <c r="D9" t="s">
        <v>1</v>
      </c>
      <c r="E9" s="1">
        <v>9.9999999999999998E-13</v>
      </c>
      <c r="G9" t="s">
        <v>5</v>
      </c>
      <c r="H9" s="1">
        <v>1.7243789999999999E-13</v>
      </c>
    </row>
    <row r="10" spans="4:11" x14ac:dyDescent="0.4">
      <c r="G10" t="s">
        <v>9</v>
      </c>
      <c r="H10" s="1">
        <v>9.3142000000000001E-14</v>
      </c>
    </row>
    <row r="11" spans="4:11" x14ac:dyDescent="0.4">
      <c r="G11" t="s">
        <v>10</v>
      </c>
      <c r="H11" s="1">
        <v>5.4093519999999997E-13</v>
      </c>
    </row>
    <row r="12" spans="4:11" x14ac:dyDescent="0.4">
      <c r="G12" t="s">
        <v>11</v>
      </c>
      <c r="H12" s="1">
        <v>1.0869E-3</v>
      </c>
      <c r="J12" t="s">
        <v>24</v>
      </c>
      <c r="K12" s="1">
        <v>2.39604E-2</v>
      </c>
    </row>
    <row r="13" spans="4:11" x14ac:dyDescent="0.4">
      <c r="G13" t="s">
        <v>12</v>
      </c>
      <c r="H13" s="1">
        <v>5.9577549999999995E-4</v>
      </c>
      <c r="J13" t="s">
        <v>25</v>
      </c>
      <c r="K13" s="1">
        <v>2.8579199999999999E-2</v>
      </c>
    </row>
    <row r="15" spans="4:11" x14ac:dyDescent="0.4">
      <c r="D15" t="s">
        <v>13</v>
      </c>
      <c r="E15" s="1">
        <f>H6-H8+H7-H9+E8</f>
        <v>2.0665039E-12</v>
      </c>
    </row>
    <row r="16" spans="4:11" x14ac:dyDescent="0.4">
      <c r="D16" t="s">
        <v>14</v>
      </c>
      <c r="E16" s="1">
        <f>1/E6</f>
        <v>2.0000000000000002E-5</v>
      </c>
    </row>
    <row r="17" spans="4:14" x14ac:dyDescent="0.4">
      <c r="D17" t="s">
        <v>15</v>
      </c>
      <c r="E17" s="1">
        <f>H9+H8</f>
        <v>1.9814649999999999E-13</v>
      </c>
    </row>
    <row r="18" spans="4:14" x14ac:dyDescent="0.4">
      <c r="D18" t="s">
        <v>16</v>
      </c>
      <c r="E18" s="1">
        <f>1/K6</f>
        <v>1E-3</v>
      </c>
    </row>
    <row r="19" spans="4:14" x14ac:dyDescent="0.4">
      <c r="D19" t="s">
        <v>17</v>
      </c>
      <c r="E19" s="1">
        <f>H10-H8+H11-H9+E9</f>
        <v>1.4359306999999999E-12</v>
      </c>
    </row>
    <row r="20" spans="4:14" x14ac:dyDescent="0.4">
      <c r="D20" t="s">
        <v>23</v>
      </c>
      <c r="E20" s="1">
        <f>H12+H13</f>
        <v>1.6826755E-3</v>
      </c>
    </row>
    <row r="22" spans="4:14" x14ac:dyDescent="0.4">
      <c r="D22" t="s">
        <v>18</v>
      </c>
      <c r="E22" s="1">
        <f>(E15+E17)*(E17+E19)-E17^2</f>
        <v>3.6613515491486298E-24</v>
      </c>
      <c r="G22" s="1">
        <f>((E22^2)*E27)*G23^4+((-2*E22*E24+E23^2)*(E27^2)-E25^2)*G23^2+(E24^2)*(E27^2)-E26^2</f>
        <v>-1.3281651840799998E-3</v>
      </c>
      <c r="I22">
        <v>4</v>
      </c>
      <c r="J22">
        <f>(E22^2)*(E27^2)</f>
        <v>6.0439438440026627E-42</v>
      </c>
      <c r="L22">
        <f>(-J23+(J23^2-4*J22*J24)^(1/2))/(2*J22)</f>
        <v>1.8205733073079388E+19</v>
      </c>
      <c r="M22">
        <f>((L22)^(1/2))</f>
        <v>4266817675.1625314</v>
      </c>
      <c r="N22">
        <f>M22/2/PI()</f>
        <v>679085124.27398586</v>
      </c>
    </row>
    <row r="23" spans="4:14" x14ac:dyDescent="0.4">
      <c r="D23" t="s">
        <v>19</v>
      </c>
      <c r="E23" s="1">
        <f>(E15+E17)*(E18+E20)+(E16+E18)*(E17+E19)-E17*(E18-K12-K13)-E17*E18</f>
        <v>1.7756325739545197E-14</v>
      </c>
      <c r="I23">
        <v>2</v>
      </c>
      <c r="J23">
        <f>((-2*E22*E24+E23^2)*(E27^2)-E25^2)</f>
        <v>-3.7081299845615099E-23</v>
      </c>
      <c r="L23">
        <f>(-J23-(J23^2-4*J22*J24)^(1/2))/(2*J22)</f>
        <v>-1.2070451077961177E+19</v>
      </c>
    </row>
    <row r="24" spans="4:14" x14ac:dyDescent="0.4">
      <c r="D24" t="s">
        <v>20</v>
      </c>
      <c r="E24" s="1">
        <f>(E16+E18)*(E18+E20)-E18*(E18-K12-K13)</f>
        <v>5.4275929009999996E-5</v>
      </c>
      <c r="I24">
        <v>0</v>
      </c>
      <c r="J24" s="1">
        <f>(E24^2)*(E27^2)-E26^2</f>
        <v>-1.3281651840799998E-3</v>
      </c>
    </row>
    <row r="25" spans="4:14" x14ac:dyDescent="0.4">
      <c r="D25" t="s">
        <v>21</v>
      </c>
      <c r="E25" s="1">
        <f>E17</f>
        <v>1.9814649999999999E-13</v>
      </c>
    </row>
    <row r="26" spans="4:14" x14ac:dyDescent="0.4">
      <c r="D26" t="s">
        <v>22</v>
      </c>
      <c r="E26" s="1">
        <f>E18-K12-K13</f>
        <v>-5.1539599999999998E-2</v>
      </c>
    </row>
    <row r="27" spans="4:14" x14ac:dyDescent="0.4">
      <c r="D27" t="s">
        <v>26</v>
      </c>
      <c r="E27">
        <f>(E26/E24)/(2)^(1/2)</f>
        <v>-671.45788795116903</v>
      </c>
    </row>
    <row r="29" spans="4:14" x14ac:dyDescent="0.4">
      <c r="E29" t="s">
        <v>29</v>
      </c>
      <c r="F29" t="s">
        <v>30</v>
      </c>
    </row>
    <row r="30" spans="4:14" x14ac:dyDescent="0.4">
      <c r="D30" t="s">
        <v>27</v>
      </c>
      <c r="E30" s="1">
        <f>(-E23/(2*E22))</f>
        <v>-2424832128.4081635</v>
      </c>
      <c r="F30" s="1">
        <f>(-(E23^2-4*E22*E24))^(1/2)/(2*E22)</f>
        <v>2990686175.5870929</v>
      </c>
    </row>
    <row r="31" spans="4:14" x14ac:dyDescent="0.4">
      <c r="D31" t="s">
        <v>28</v>
      </c>
      <c r="E31" s="1">
        <f>(-E23-(E23^2-4*E22*E24)^2)/(2*E22)</f>
        <v>-2424832128.4081635</v>
      </c>
      <c r="F31" s="1">
        <f>(-1)*(-(E23^2-4*E22*E24))^(1/2)/(2*E22)</f>
        <v>-2990686175.5870929</v>
      </c>
    </row>
    <row r="32" spans="4:14" x14ac:dyDescent="0.4">
      <c r="D32" t="s">
        <v>31</v>
      </c>
      <c r="E32" s="1">
        <f>-(E18-K12-K13)/E17</f>
        <v>260108556043.1297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王翊安</dc:creator>
  <cp:lastModifiedBy>林士登</cp:lastModifiedBy>
  <dcterms:created xsi:type="dcterms:W3CDTF">2024-05-14T03:04:19Z</dcterms:created>
  <dcterms:modified xsi:type="dcterms:W3CDTF">2024-05-14T10:52:39Z</dcterms:modified>
</cp:coreProperties>
</file>