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<sst xmlns="http://schemas.openxmlformats.org/spreadsheetml/2006/main" count="52" uniqueCount="43">
  <si>
    <t>Course</t>
  </si>
  <si>
    <t>Math 418</t>
  </si>
  <si>
    <t>% of Course Completed</t>
  </si>
  <si>
    <t>Semester</t>
  </si>
  <si>
    <t>Spring 2024</t>
  </si>
  <si>
    <t>Fill in the yellow boxes; the rest are used for calculations</t>
  </si>
  <si>
    <t>Homework</t>
  </si>
  <si>
    <t>Your Score</t>
  </si>
  <si>
    <t>Total Points</t>
  </si>
  <si>
    <t>Graded?</t>
  </si>
  <si>
    <t>NOTE: Gradelines are listed as the MINIMUM score for each particular grade</t>
  </si>
  <si>
    <t>HW1</t>
  </si>
  <si>
    <t>HW2</t>
  </si>
  <si>
    <t>Disclaimer: untl the course is complete, this spreadsheet only represents an in-progress snapshot, and doesn't guarantee any course grade</t>
  </si>
  <si>
    <t>HW3</t>
  </si>
  <si>
    <t>HW4</t>
  </si>
  <si>
    <t>Gradelines</t>
  </si>
  <si>
    <t>Midterm 1</t>
  </si>
  <si>
    <t>Midterm 2</t>
  </si>
  <si>
    <t>Midterm 3</t>
  </si>
  <si>
    <t>Final Exam</t>
  </si>
  <si>
    <t>Overall (to date)</t>
  </si>
  <si>
    <t>HW5</t>
  </si>
  <si>
    <t>A</t>
  </si>
  <si>
    <t>HW6</t>
  </si>
  <si>
    <t>A-</t>
  </si>
  <si>
    <t>HW7</t>
  </si>
  <si>
    <t>B+</t>
  </si>
  <si>
    <t>HW8</t>
  </si>
  <si>
    <t>B</t>
  </si>
  <si>
    <t>HW9</t>
  </si>
  <si>
    <t>B-</t>
  </si>
  <si>
    <t>HW10</t>
  </si>
  <si>
    <t>C+</t>
  </si>
  <si>
    <t>Total</t>
  </si>
  <si>
    <t>C</t>
  </si>
  <si>
    <t>C-</t>
  </si>
  <si>
    <t>D+</t>
  </si>
  <si>
    <t>Exams</t>
  </si>
  <si>
    <t>D</t>
  </si>
  <si>
    <t>D-</t>
  </si>
  <si>
    <t>F</t>
  </si>
  <si>
    <t>Current Weight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</si>
</sst>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##"/>
  </numFmts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i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1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2" numFmtId="0" xfId="0" applyAlignment="1" applyFill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0.5"/>
    <col customWidth="1" min="5" max="5" width="8.38"/>
    <col customWidth="1" min="7" max="12" width="10.88"/>
  </cols>
  <sheetData>
    <row r="1">
      <c r="A1" s="1" t="s">
        <v>0</v>
      </c>
      <c r="B1" s="2" t="s">
        <v>1</v>
      </c>
      <c r="D1" s="2" t="s">
        <v>2</v>
      </c>
    </row>
    <row r="2">
      <c r="A2" s="1" t="s">
        <v>3</v>
      </c>
      <c r="B2" s="2" t="s">
        <v>4</v>
      </c>
      <c r="D2" s="2">
        <f>100*(SUM(E6:E15)/COUNT(E6:E15)*0.25 + SUM(E20:E22)*0.15 + E23*0.3)</f>
        <v>100</v>
      </c>
    </row>
    <row r="3">
      <c r="G3" s="3" t="s">
        <v>5</v>
      </c>
    </row>
    <row r="5">
      <c r="B5" s="1" t="s">
        <v>6</v>
      </c>
      <c r="C5" s="2" t="s">
        <v>7</v>
      </c>
      <c r="D5" s="2" t="s">
        <v>8</v>
      </c>
      <c r="E5" s="2" t="s">
        <v>9</v>
      </c>
      <c r="G5" s="4" t="s">
        <v>10</v>
      </c>
    </row>
    <row r="6">
      <c r="B6" s="2" t="s">
        <v>11</v>
      </c>
      <c r="C6" s="5"/>
      <c r="D6" s="6">
        <v>20.0</v>
      </c>
      <c r="E6" s="6">
        <v>1.0</v>
      </c>
      <c r="G6" s="4"/>
    </row>
    <row r="7">
      <c r="B7" s="2" t="s">
        <v>12</v>
      </c>
      <c r="C7" s="5"/>
      <c r="D7" s="6">
        <v>20.0</v>
      </c>
      <c r="E7" s="6">
        <v>1.0</v>
      </c>
      <c r="G7" s="4" t="s">
        <v>13</v>
      </c>
    </row>
    <row r="8">
      <c r="B8" s="2" t="s">
        <v>14</v>
      </c>
      <c r="C8" s="5"/>
      <c r="D8" s="6">
        <v>20.0</v>
      </c>
      <c r="E8" s="6">
        <v>1.0</v>
      </c>
    </row>
    <row r="9">
      <c r="B9" s="2" t="s">
        <v>15</v>
      </c>
      <c r="C9" s="5"/>
      <c r="D9" s="6">
        <v>20.0</v>
      </c>
      <c r="E9" s="6">
        <v>1.0</v>
      </c>
      <c r="G9" s="3" t="s">
        <v>16</v>
      </c>
      <c r="H9" s="7" t="s">
        <v>6</v>
      </c>
      <c r="I9" s="7" t="s">
        <v>17</v>
      </c>
      <c r="J9" s="7" t="s">
        <v>18</v>
      </c>
      <c r="K9" s="7" t="s">
        <v>19</v>
      </c>
      <c r="L9" s="7" t="s">
        <v>20</v>
      </c>
      <c r="M9" s="7" t="s">
        <v>21</v>
      </c>
    </row>
    <row r="10">
      <c r="B10" s="2" t="s">
        <v>22</v>
      </c>
      <c r="C10" s="5"/>
      <c r="D10" s="6">
        <v>20.0</v>
      </c>
      <c r="E10" s="6">
        <v>1.0</v>
      </c>
      <c r="G10" s="7" t="s">
        <v>23</v>
      </c>
      <c r="H10" s="8">
        <f>0.93*D16</f>
        <v>167.4</v>
      </c>
      <c r="I10" s="8">
        <v>73.0</v>
      </c>
      <c r="J10" s="8">
        <v>63.0</v>
      </c>
      <c r="K10" s="6">
        <v>68.0</v>
      </c>
      <c r="L10" s="8">
        <v>95.0</v>
      </c>
      <c r="M10" s="8">
        <f>IF(D16=0, 0, H10/D16)*H23 + IF(D20=0, 0, I10/D20)*I23 + IF(D21=0, 0, J10/D21)*J23 + IF(D22=0, 0, K10/D22)*K23 + IF(D23=0, 0, L10/D23)*L23</f>
        <v>89.95535714</v>
      </c>
    </row>
    <row r="11">
      <c r="B11" s="7" t="s">
        <v>24</v>
      </c>
      <c r="C11" s="5"/>
      <c r="D11" s="6">
        <v>20.0</v>
      </c>
      <c r="E11" s="6">
        <v>1.0</v>
      </c>
      <c r="G11" s="7" t="s">
        <v>25</v>
      </c>
      <c r="H11" s="8">
        <f>0.9*D16</f>
        <v>162</v>
      </c>
      <c r="I11" s="8">
        <v>68.0</v>
      </c>
      <c r="J11" s="8">
        <v>57.0</v>
      </c>
      <c r="K11" s="6">
        <v>61.0</v>
      </c>
      <c r="L11" s="8">
        <v>86.0</v>
      </c>
      <c r="M11" s="8">
        <f>IF(D16=0, 0, H11/D16)*H23 + IF(D20=0, 0, I11/D20)*I23 + IF(D21=0, 0, J11/D21)*J23 + IF(D22=0, 0, K11/D22)*K23 + IF(D23=0, 0, L11/D23)*L23</f>
        <v>83.13392857</v>
      </c>
    </row>
    <row r="12">
      <c r="B12" s="7" t="s">
        <v>26</v>
      </c>
      <c r="C12" s="5"/>
      <c r="D12" s="6">
        <v>20.0</v>
      </c>
      <c r="E12" s="6">
        <v>1.0</v>
      </c>
      <c r="G12" s="7" t="s">
        <v>27</v>
      </c>
      <c r="H12" s="8">
        <f>0.87*D16</f>
        <v>156.6</v>
      </c>
      <c r="I12" s="8">
        <v>63.0</v>
      </c>
      <c r="J12" s="8">
        <v>52.0</v>
      </c>
      <c r="K12" s="6">
        <v>53.0</v>
      </c>
      <c r="L12" s="8">
        <v>78.0</v>
      </c>
      <c r="M12" s="8">
        <f>IF(D16=0, 0, H12/D16)*H23 + IF(D20=0, 0, I12/D20)*I23 + IF(D21=0, 0, J12/D21)*J23 + IF(D22=0, 0, K12/D22)*K23 + IF(D23=0, 0, L12/D23)*L23</f>
        <v>76.61904762</v>
      </c>
    </row>
    <row r="13">
      <c r="B13" s="7" t="s">
        <v>28</v>
      </c>
      <c r="C13" s="5"/>
      <c r="D13" s="6">
        <v>20.0</v>
      </c>
      <c r="E13" s="6">
        <v>1.0</v>
      </c>
      <c r="G13" s="7" t="s">
        <v>29</v>
      </c>
      <c r="H13" s="8">
        <f>0.83*D16</f>
        <v>149.4</v>
      </c>
      <c r="I13" s="8">
        <v>57.0</v>
      </c>
      <c r="J13" s="8">
        <v>47.0</v>
      </c>
      <c r="K13" s="6">
        <v>46.0</v>
      </c>
      <c r="L13" s="8">
        <v>71.0</v>
      </c>
      <c r="M13" s="8">
        <f>IF(D16=0, 0, H13/D16)*H23 + IF(D20=0, 0, I13/D20)*I23 + IF(D21=0, 0, J13/D21)*J23 + IF(D22=0, 0, K13/D22)*K23 + IF(D23=0, 0, L13/D23)*L23</f>
        <v>70.13988095</v>
      </c>
    </row>
    <row r="14">
      <c r="B14" s="7" t="s">
        <v>30</v>
      </c>
      <c r="C14" s="5"/>
      <c r="D14" s="6">
        <v>20.0</v>
      </c>
      <c r="E14" s="6">
        <v>1.0</v>
      </c>
      <c r="G14" s="7" t="s">
        <v>31</v>
      </c>
      <c r="H14" s="8">
        <f>0.8*D16</f>
        <v>144</v>
      </c>
      <c r="I14" s="8">
        <v>50.0</v>
      </c>
      <c r="J14" s="8">
        <v>42.0</v>
      </c>
      <c r="K14" s="6">
        <v>39.0</v>
      </c>
      <c r="L14" s="8">
        <v>64.0</v>
      </c>
      <c r="M14" s="8">
        <f>IF(D16=0, 0, H14/D16)*H23 + IF(D20=0, 0, I14/D20)*I23 + IF(D21=0, 0, J14/D21)*J23 + IF(D22=0, 0, K14/D22)*K23 + IF(D23=0, 0, L14/D23)*L23</f>
        <v>63.72321429</v>
      </c>
    </row>
    <row r="15">
      <c r="B15" s="7" t="s">
        <v>32</v>
      </c>
      <c r="C15" s="5"/>
      <c r="D15" s="6">
        <v>20.0</v>
      </c>
      <c r="E15" s="6">
        <v>1.0</v>
      </c>
      <c r="G15" s="7" t="s">
        <v>33</v>
      </c>
      <c r="H15" s="8">
        <f>0.77*D16</f>
        <v>138.6</v>
      </c>
      <c r="I15" s="8">
        <v>44.0</v>
      </c>
      <c r="J15" s="8">
        <v>37.0</v>
      </c>
      <c r="K15" s="6">
        <v>32.0</v>
      </c>
      <c r="L15" s="8">
        <v>56.0</v>
      </c>
      <c r="M15" s="8">
        <f>IF(D16=0, 0, H15/D16)*H23 + IF(D20=0, 0, I15/D20)*I23 + IF(D21=0, 0, J15/D21)*J23 + IF(D22=0, 0, K15/D22)*K23 + IF(D23=0, 0, L15/D23)*L23</f>
        <v>57.20833333</v>
      </c>
    </row>
    <row r="16">
      <c r="B16" s="7" t="s">
        <v>34</v>
      </c>
      <c r="C16" s="6">
        <f t="array" ref="C16">SUM(IFERROR(LARGE(C6:C15,{1,2,3,4,5,6,7,8,9}),0))</f>
        <v>0</v>
      </c>
      <c r="D16" s="6">
        <f>20*MIN(SUM(E6:E15),COUNT(E6:E15)-1)</f>
        <v>180</v>
      </c>
      <c r="E16" s="6"/>
      <c r="G16" s="7" t="s">
        <v>35</v>
      </c>
      <c r="H16" s="8">
        <f>0.73*D16</f>
        <v>131.4</v>
      </c>
      <c r="I16" s="8">
        <v>37.0</v>
      </c>
      <c r="J16" s="8">
        <v>30.0</v>
      </c>
      <c r="K16" s="6">
        <v>27.0</v>
      </c>
      <c r="L16" s="8">
        <v>48.0</v>
      </c>
      <c r="M16" s="8">
        <f>IF(D16=0, 0, H16/D16)*H23 + IF(D20=0, 0, I16/D20)*I23 + IF(D21=0, 0, J16/D21)*J23 + IF(D22=0, 0, K16/D22)*K23 + IF(D23=0, 0, L16/D23)*L23</f>
        <v>50.21428571</v>
      </c>
    </row>
    <row r="17">
      <c r="G17" s="7" t="s">
        <v>36</v>
      </c>
      <c r="H17" s="8">
        <f>0.7*D16</f>
        <v>126</v>
      </c>
      <c r="I17" s="8">
        <v>30.0</v>
      </c>
      <c r="J17" s="8">
        <v>22.0</v>
      </c>
      <c r="K17" s="6">
        <v>18.0</v>
      </c>
      <c r="L17" s="8">
        <v>40.0</v>
      </c>
      <c r="M17" s="8">
        <f>IF(D16=0, 0, H17/D16)*H23 + IF(D20=0, 0, I17/D20)*I23 + IF(D21=0, 0, J17/D21)*J23 + IF(D22=0, 0, K17/D22)*K23 + IF(D23=0, 0, L17/D23)*L23</f>
        <v>42.51190476</v>
      </c>
    </row>
    <row r="18">
      <c r="G18" s="7" t="s">
        <v>37</v>
      </c>
      <c r="H18" s="8">
        <f>0.67*D16</f>
        <v>120.6</v>
      </c>
      <c r="I18" s="8">
        <v>24.0</v>
      </c>
      <c r="J18" s="8">
        <v>17.0</v>
      </c>
      <c r="K18" s="6">
        <v>12.0</v>
      </c>
      <c r="L18" s="8">
        <v>30.0</v>
      </c>
      <c r="M18" s="8">
        <f>IF(D16=0, 0, H18/D16)*H23 + IF(D20=0, 0, I18/D20)*I23 + IF(D21=0, 0, J18/D21)*J23 + IF(D22=0, 0, K18/D22)*K23 + IF(D23=0, 0, L18/D23)*L23</f>
        <v>35.61309524</v>
      </c>
    </row>
    <row r="19">
      <c r="B19" s="3" t="s">
        <v>38</v>
      </c>
      <c r="C19" s="7" t="s">
        <v>7</v>
      </c>
      <c r="D19" s="7" t="s">
        <v>8</v>
      </c>
      <c r="E19" s="7" t="s">
        <v>9</v>
      </c>
      <c r="G19" s="7" t="s">
        <v>39</v>
      </c>
      <c r="H19" s="8">
        <f>0.63*D16</f>
        <v>113.4</v>
      </c>
      <c r="I19" s="8">
        <v>18.0</v>
      </c>
      <c r="J19" s="8">
        <v>13.0</v>
      </c>
      <c r="K19" s="6">
        <v>8.0</v>
      </c>
      <c r="L19" s="8">
        <v>20.0</v>
      </c>
      <c r="M19" s="8">
        <f>IF(D16=0, 0, H19/D16)*H23 + IF(D20=0, 0, I19/D20)*I23 + IF(D21=0, 0, J19/D21)*J23 + IF(D22=0, 0, K19/D22)*K23 + IF(D23=0, 0, L19/D23)*L23</f>
        <v>29.04761905</v>
      </c>
    </row>
    <row r="20">
      <c r="B20" s="7" t="s">
        <v>17</v>
      </c>
      <c r="C20" s="5"/>
      <c r="D20" s="7">
        <v>80.0</v>
      </c>
      <c r="E20" s="7">
        <v>1.0</v>
      </c>
      <c r="G20" s="7" t="s">
        <v>40</v>
      </c>
      <c r="H20" s="8">
        <f>0.6*D16</f>
        <v>108</v>
      </c>
      <c r="I20" s="8">
        <v>13.0</v>
      </c>
      <c r="J20" s="8">
        <v>9.0</v>
      </c>
      <c r="K20" s="6">
        <v>5.0</v>
      </c>
      <c r="L20" s="8">
        <v>10.0</v>
      </c>
      <c r="M20" s="8">
        <f>IF(D16=0, 0, H20/D16)*H23 + IF(D20=0, 0, I20/D20)*I23 + IF(D21=0, 0, J20/D21)*J23 + IF(D22=0, 0, K20/D22)*K23 + IF(D23=0, 0, L20/D23)*L23</f>
        <v>23.10714286</v>
      </c>
    </row>
    <row r="21">
      <c r="B21" s="7" t="s">
        <v>18</v>
      </c>
      <c r="C21" s="5"/>
      <c r="D21" s="7">
        <v>72.0</v>
      </c>
      <c r="E21" s="7">
        <v>1.0</v>
      </c>
      <c r="G21" s="7" t="s">
        <v>41</v>
      </c>
      <c r="H21" s="8">
        <f>0*D16</f>
        <v>0</v>
      </c>
      <c r="I21" s="8">
        <v>0.0</v>
      </c>
      <c r="J21" s="8">
        <v>0.0</v>
      </c>
      <c r="K21" s="6">
        <v>0.0</v>
      </c>
      <c r="L21" s="8">
        <v>0.0</v>
      </c>
      <c r="M21" s="8">
        <f>IF(D16=0, 0, H21/D16)*H23 + IF(D20=0, 0, I21/D20)*I23 + IF(D21=0, 0, J21/D21)*J23 + IF(D22=0, 0, K21/D22)*K23 + IF(D23=0, 0, L21/D23)*L23</f>
        <v>0</v>
      </c>
    </row>
    <row r="22">
      <c r="B22" s="7" t="s">
        <v>19</v>
      </c>
      <c r="C22" s="5"/>
      <c r="D22" s="7">
        <v>80.0</v>
      </c>
      <c r="E22" s="7">
        <v>1.0</v>
      </c>
      <c r="G22" s="7" t="s">
        <v>7</v>
      </c>
      <c r="H22" s="8">
        <f>C16</f>
        <v>0</v>
      </c>
      <c r="I22" s="8" t="str">
        <f>C20</f>
        <v/>
      </c>
      <c r="J22" s="8" t="str">
        <f>C21</f>
        <v/>
      </c>
      <c r="K22" s="8" t="str">
        <f>C22</f>
        <v/>
      </c>
      <c r="L22" s="8" t="str">
        <f>C23</f>
        <v/>
      </c>
      <c r="M22" s="8">
        <f>IF(D16=0, 0, H22/D16)*H23 + IF(D20=0, 0, I22/D20)*I23 + IF(D21=0, 0, J22/D21)*J23 + IF(D22=0, 0, K22/D22)*K23 + IF(D23=0, 0, L22/D23)*L23</f>
        <v>0</v>
      </c>
    </row>
    <row r="23">
      <c r="B23" s="7" t="s">
        <v>20</v>
      </c>
      <c r="C23" s="5"/>
      <c r="D23" s="7">
        <v>105.0</v>
      </c>
      <c r="E23" s="7">
        <v>1.0</v>
      </c>
      <c r="G23" s="7" t="s">
        <v>42</v>
      </c>
      <c r="H23" s="8">
        <f>10000*(SUM(E6:E15)/COUNT(E6:E15)*0.25) / D2</f>
        <v>25</v>
      </c>
      <c r="I23" s="8">
        <f>10000*E20*0.15 / D2</f>
        <v>15</v>
      </c>
      <c r="J23" s="8">
        <f>10000*E21*0.15 / D2</f>
        <v>15</v>
      </c>
      <c r="K23" s="8">
        <f>10000*E22*0.15 / D2</f>
        <v>15</v>
      </c>
      <c r="L23" s="8">
        <f>10000*E23*0.3 / D2</f>
        <v>30</v>
      </c>
      <c r="M23" s="8">
        <f>SUM(H23:L23)</f>
        <v>100</v>
      </c>
    </row>
    <row r="26">
      <c r="B26" s="3"/>
    </row>
  </sheetData>
  <drawing r:id="rId1"/>
</worksheet>
</file>