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urst\Documents\My Work\Work Experience\2013 - UE\Test Strategy\"/>
    </mc:Choice>
  </mc:AlternateContent>
  <bookViews>
    <workbookView xWindow="0" yWindow="120" windowWidth="15600" windowHeight="9210" tabRatio="696"/>
  </bookViews>
  <sheets>
    <sheet name="Rqmnt Analysis" sheetId="18" r:id="rId1"/>
    <sheet name="Rqmnt Analysis(2)" sheetId="23" r:id="rId2"/>
    <sheet name="Rqmnts" sheetId="9" r:id="rId3"/>
    <sheet name="Sanity" sheetId="19" r:id="rId4"/>
    <sheet name="Regression" sheetId="17" r:id="rId5"/>
    <sheet name="PVT" sheetId="20" r:id="rId6"/>
    <sheet name="DPI Test Conflicts" sheetId="10" r:id="rId7"/>
    <sheet name="Sheet1" sheetId="24" r:id="rId8"/>
  </sheets>
  <definedNames>
    <definedName name="_xlnm._FilterDatabase" localSheetId="4" hidden="1">Regression!$C$1:$G$414</definedName>
    <definedName name="_xlnm._FilterDatabase" localSheetId="2" hidden="1">Rqmnts!$A$1:$I$701</definedName>
    <definedName name="_xlnm._FilterDatabase" localSheetId="3" hidden="1">Sanity!$A$1:$G$42</definedName>
    <definedName name="_TOC_250019" localSheetId="2">Rqmnts!$C$2</definedName>
    <definedName name="Matri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8" l="1"/>
  <c r="AB19" i="18" s="1"/>
  <c r="AB16" i="18"/>
  <c r="AB14" i="18"/>
  <c r="G39" i="18" l="1"/>
  <c r="G37" i="18"/>
  <c r="G38" i="18"/>
  <c r="G36" i="18"/>
  <c r="G40" i="18" l="1"/>
  <c r="H349" i="9" l="1"/>
  <c r="I129" i="17"/>
  <c r="H129" i="17"/>
  <c r="I399" i="17" l="1"/>
  <c r="C10" i="23" l="1"/>
  <c r="K411" i="17" l="1"/>
  <c r="D78" i="18" s="1"/>
  <c r="K408" i="17"/>
  <c r="D75" i="18" s="1"/>
  <c r="K406" i="17"/>
  <c r="D73" i="18" s="1"/>
  <c r="K402" i="17"/>
  <c r="D69" i="18" s="1"/>
  <c r="D87" i="18" s="1"/>
  <c r="I413" i="17"/>
  <c r="I412" i="17"/>
  <c r="I411" i="17"/>
  <c r="I410" i="17"/>
  <c r="I409" i="17"/>
  <c r="I408" i="17"/>
  <c r="I407" i="17"/>
  <c r="I406" i="17"/>
  <c r="I405" i="17"/>
  <c r="I404" i="17"/>
  <c r="I403" i="17"/>
  <c r="I402" i="17"/>
  <c r="I401" i="17"/>
  <c r="I400" i="17"/>
  <c r="J408" i="17" l="1"/>
  <c r="C75" i="18" s="1"/>
  <c r="J411" i="17"/>
  <c r="C78" i="18" s="1"/>
  <c r="J402" i="17"/>
  <c r="C69" i="18" s="1"/>
  <c r="C87" i="18" s="1"/>
  <c r="J406" i="17"/>
  <c r="C73" i="18" s="1"/>
  <c r="I391" i="17"/>
  <c r="K76" i="17"/>
  <c r="K24" i="17"/>
  <c r="K389" i="17"/>
  <c r="K388" i="17"/>
  <c r="K387" i="17"/>
  <c r="K386" i="17"/>
  <c r="K385" i="17"/>
  <c r="K384" i="17"/>
  <c r="K383" i="17"/>
  <c r="K357" i="17"/>
  <c r="K412" i="17" s="1"/>
  <c r="D79" i="18" s="1"/>
  <c r="K327" i="17"/>
  <c r="K323" i="17"/>
  <c r="K160" i="17"/>
  <c r="K410" i="17" l="1"/>
  <c r="D77" i="18" s="1"/>
  <c r="K413" i="17"/>
  <c r="D80" i="18" s="1"/>
  <c r="J412" i="17"/>
  <c r="C79" i="18" s="1"/>
  <c r="D10" i="23"/>
  <c r="J410" i="17" l="1"/>
  <c r="C77" i="18" s="1"/>
  <c r="J413" i="17"/>
  <c r="C80" i="18" s="1"/>
  <c r="C33" i="18"/>
  <c r="D14" i="23" l="1"/>
  <c r="D11" i="23"/>
  <c r="D12" i="23"/>
  <c r="D13" i="23"/>
  <c r="C14" i="23"/>
  <c r="C11" i="23"/>
  <c r="C12" i="23"/>
  <c r="C13" i="23"/>
  <c r="E7" i="23"/>
  <c r="D7" i="23"/>
  <c r="C7" i="23"/>
  <c r="B7" i="23"/>
  <c r="F6" i="23"/>
  <c r="F5" i="23"/>
  <c r="F4" i="23"/>
  <c r="F3" i="23"/>
  <c r="F7" i="23" s="1"/>
  <c r="F2" i="23"/>
  <c r="G380" i="9" l="1"/>
  <c r="I130" i="17"/>
  <c r="H130" i="17"/>
  <c r="H369" i="9" l="1"/>
  <c r="I131" i="17"/>
  <c r="H131" i="17"/>
  <c r="K258" i="17" l="1"/>
  <c r="K181" i="17"/>
  <c r="K174" i="17"/>
  <c r="K262" i="17"/>
  <c r="K261" i="17"/>
  <c r="K266" i="17"/>
  <c r="K267" i="17"/>
  <c r="K265" i="17"/>
  <c r="K299" i="17"/>
  <c r="K298" i="17"/>
  <c r="K409" i="17" s="1"/>
  <c r="D76" i="18" s="1"/>
  <c r="K256" i="17"/>
  <c r="K255" i="17"/>
  <c r="K222" i="17"/>
  <c r="K214" i="17"/>
  <c r="K215" i="17"/>
  <c r="K213" i="17"/>
  <c r="K203" i="17"/>
  <c r="K202" i="17"/>
  <c r="K197" i="17"/>
  <c r="K198" i="17"/>
  <c r="K196" i="17"/>
  <c r="K194" i="17"/>
  <c r="K183" i="17"/>
  <c r="K223" i="17"/>
  <c r="K180" i="17"/>
  <c r="K179" i="17"/>
  <c r="K151" i="17"/>
  <c r="K147" i="17"/>
  <c r="K108" i="17"/>
  <c r="K107" i="17"/>
  <c r="K103" i="17"/>
  <c r="K403" i="17" l="1"/>
  <c r="D70" i="18" s="1"/>
  <c r="K407" i="17"/>
  <c r="D74" i="18" s="1"/>
  <c r="K401" i="17"/>
  <c r="J409" i="17"/>
  <c r="C76" i="18" s="1"/>
  <c r="K404" i="17"/>
  <c r="D71" i="18" s="1"/>
  <c r="K405" i="17"/>
  <c r="D72" i="18" s="1"/>
  <c r="K96" i="17"/>
  <c r="K85" i="17"/>
  <c r="K86" i="17"/>
  <c r="K84" i="17"/>
  <c r="K79" i="17"/>
  <c r="K70" i="17"/>
  <c r="K63" i="17"/>
  <c r="K62" i="17"/>
  <c r="K58" i="17"/>
  <c r="K59" i="17"/>
  <c r="K60" i="17"/>
  <c r="K57" i="17"/>
  <c r="K51" i="17"/>
  <c r="K52" i="17"/>
  <c r="K53" i="17"/>
  <c r="K50" i="17"/>
  <c r="K41" i="17"/>
  <c r="K42" i="17"/>
  <c r="K43" i="17"/>
  <c r="K44" i="17"/>
  <c r="K45" i="17"/>
  <c r="K46" i="17"/>
  <c r="K40" i="17"/>
  <c r="K37" i="17"/>
  <c r="K34" i="17"/>
  <c r="K35" i="17"/>
  <c r="K36" i="17"/>
  <c r="K33" i="17"/>
  <c r="K14" i="17"/>
  <c r="K5" i="17"/>
  <c r="A2" i="20"/>
  <c r="J403" i="17" l="1"/>
  <c r="C70" i="18" s="1"/>
  <c r="E70" i="18" s="1"/>
  <c r="J401" i="17"/>
  <c r="C68" i="18" s="1"/>
  <c r="D68" i="18"/>
  <c r="D86" i="18" s="1"/>
  <c r="J407" i="17"/>
  <c r="C74" i="18" s="1"/>
  <c r="E74" i="18" s="1"/>
  <c r="K399" i="17"/>
  <c r="J405" i="17"/>
  <c r="J404" i="17"/>
  <c r="C71" i="18" s="1"/>
  <c r="E80" i="18"/>
  <c r="E79" i="18"/>
  <c r="E78" i="18"/>
  <c r="E77" i="18"/>
  <c r="E76" i="18"/>
  <c r="E75" i="18"/>
  <c r="E73" i="18"/>
  <c r="E69" i="18"/>
  <c r="E87" i="18" s="1"/>
  <c r="H346" i="17"/>
  <c r="K67" i="17"/>
  <c r="K68" i="17"/>
  <c r="K66" i="17"/>
  <c r="C86" i="18" l="1"/>
  <c r="E68" i="18"/>
  <c r="K400" i="17"/>
  <c r="D67" i="18" s="1"/>
  <c r="D88" i="18" s="1"/>
  <c r="C72" i="18"/>
  <c r="E72" i="18" s="1"/>
  <c r="I394" i="17"/>
  <c r="C51" i="18" s="1"/>
  <c r="E71" i="18"/>
  <c r="I393" i="17"/>
  <c r="C50" i="18" s="1"/>
  <c r="I395" i="17"/>
  <c r="C52" i="18" s="1"/>
  <c r="I392" i="17"/>
  <c r="D66" i="18"/>
  <c r="D85" i="18" s="1"/>
  <c r="J399" i="17"/>
  <c r="C66" i="18" s="1"/>
  <c r="C85" i="18" s="1"/>
  <c r="I396" i="17"/>
  <c r="C53" i="18" s="1"/>
  <c r="I414" i="17"/>
  <c r="A12" i="19"/>
  <c r="H683" i="9"/>
  <c r="H682" i="9"/>
  <c r="H681" i="9"/>
  <c r="I365" i="17"/>
  <c r="H365" i="17"/>
  <c r="I364" i="17"/>
  <c r="H364" i="17"/>
  <c r="H33" i="9"/>
  <c r="H32" i="9"/>
  <c r="I371" i="17"/>
  <c r="I370" i="17"/>
  <c r="I369" i="17"/>
  <c r="H371" i="17"/>
  <c r="H370" i="17"/>
  <c r="H369" i="17"/>
  <c r="A11" i="19"/>
  <c r="A10" i="19"/>
  <c r="A9" i="19"/>
  <c r="A8" i="19"/>
  <c r="A7" i="19"/>
  <c r="A6" i="19"/>
  <c r="A5" i="19"/>
  <c r="A4" i="19"/>
  <c r="A3" i="19"/>
  <c r="A2" i="19"/>
  <c r="H647" i="9"/>
  <c r="H646" i="9"/>
  <c r="H645" i="9"/>
  <c r="I263" i="17"/>
  <c r="H263" i="17"/>
  <c r="I65" i="17"/>
  <c r="I64" i="17"/>
  <c r="H65" i="17"/>
  <c r="H64" i="17"/>
  <c r="H586" i="9"/>
  <c r="H585" i="9"/>
  <c r="H584" i="9"/>
  <c r="H583" i="9"/>
  <c r="I382" i="17"/>
  <c r="I381" i="17"/>
  <c r="I380" i="17"/>
  <c r="I379" i="17"/>
  <c r="H382" i="17"/>
  <c r="H381" i="17"/>
  <c r="H380" i="17"/>
  <c r="H379" i="17"/>
  <c r="H595" i="9"/>
  <c r="H594" i="9"/>
  <c r="H593" i="9"/>
  <c r="H592" i="9"/>
  <c r="I378" i="17"/>
  <c r="I377" i="17"/>
  <c r="I376" i="17"/>
  <c r="I375" i="17"/>
  <c r="H378" i="17"/>
  <c r="H377" i="17"/>
  <c r="H376" i="17"/>
  <c r="H375" i="17"/>
  <c r="H672" i="9"/>
  <c r="I374" i="17"/>
  <c r="H374" i="17"/>
  <c r="H317" i="9"/>
  <c r="I61" i="17"/>
  <c r="H61" i="17"/>
  <c r="H405" i="9"/>
  <c r="I21" i="17"/>
  <c r="H21" i="17"/>
  <c r="I54" i="17"/>
  <c r="H54" i="17"/>
  <c r="H402" i="9"/>
  <c r="I55" i="17"/>
  <c r="H55" i="17"/>
  <c r="H443" i="9"/>
  <c r="D89" i="18" l="1"/>
  <c r="E86" i="18"/>
  <c r="K414" i="17"/>
  <c r="J400" i="17"/>
  <c r="C67" i="18" s="1"/>
  <c r="C88" i="18" s="1"/>
  <c r="D81" i="18"/>
  <c r="I397" i="17"/>
  <c r="C54" i="18" s="1"/>
  <c r="C49" i="18"/>
  <c r="E66" i="18"/>
  <c r="E85" i="18" s="1"/>
  <c r="H302" i="9"/>
  <c r="H301" i="9"/>
  <c r="H300" i="9"/>
  <c r="I17" i="17"/>
  <c r="I16" i="17"/>
  <c r="I15" i="17"/>
  <c r="H17" i="17"/>
  <c r="H16" i="17"/>
  <c r="H15" i="17"/>
  <c r="H298" i="9"/>
  <c r="I88" i="17"/>
  <c r="H88" i="17"/>
  <c r="H338" i="9"/>
  <c r="I100" i="17"/>
  <c r="H100" i="17"/>
  <c r="I102" i="17"/>
  <c r="H102" i="17"/>
  <c r="H337" i="9"/>
  <c r="H336" i="9"/>
  <c r="I101" i="17"/>
  <c r="H101" i="17"/>
  <c r="D308" i="9"/>
  <c r="H303" i="9"/>
  <c r="I116" i="17"/>
  <c r="H116" i="17"/>
  <c r="E67" i="18" l="1"/>
  <c r="E88" i="18" s="1"/>
  <c r="E89" i="18" s="1"/>
  <c r="C89" i="18"/>
  <c r="C81" i="18"/>
  <c r="H348" i="9"/>
  <c r="I128" i="17"/>
  <c r="H128" i="17"/>
  <c r="E81" i="18" l="1"/>
  <c r="H360" i="9"/>
  <c r="I359" i="17"/>
  <c r="H359" i="17"/>
  <c r="I352" i="17"/>
  <c r="I351" i="17"/>
  <c r="H352" i="17"/>
  <c r="H351" i="17"/>
  <c r="H367" i="9"/>
  <c r="H366" i="9"/>
  <c r="H582" i="9"/>
  <c r="I227" i="17"/>
  <c r="H227" i="17"/>
  <c r="I206" i="17"/>
  <c r="H206" i="17"/>
  <c r="H660" i="9"/>
  <c r="H362" i="9"/>
  <c r="I253" i="17"/>
  <c r="H253" i="17"/>
  <c r="H650" i="9"/>
  <c r="I193" i="17"/>
  <c r="H193" i="17"/>
  <c r="H29" i="9"/>
  <c r="H28" i="9"/>
  <c r="H197" i="9"/>
  <c r="H196" i="9"/>
  <c r="H195" i="9"/>
  <c r="H194" i="9"/>
  <c r="H193" i="9"/>
  <c r="H192" i="9"/>
  <c r="H191" i="9"/>
  <c r="H188" i="9"/>
  <c r="H186" i="9"/>
  <c r="H185" i="9"/>
  <c r="H184" i="9"/>
  <c r="H183" i="9"/>
  <c r="H182" i="9"/>
  <c r="H181" i="9"/>
  <c r="H179" i="9"/>
  <c r="H180" i="9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G15" i="20"/>
  <c r="G14" i="20"/>
  <c r="G17" i="20"/>
  <c r="G16" i="20"/>
  <c r="G13" i="20"/>
  <c r="G12" i="20"/>
  <c r="G11" i="20"/>
  <c r="G10" i="20"/>
  <c r="G8" i="20"/>
  <c r="G7" i="20"/>
  <c r="G9" i="20"/>
  <c r="G6" i="20"/>
  <c r="G5" i="20"/>
  <c r="H4" i="20"/>
  <c r="H3" i="20"/>
  <c r="H2" i="20"/>
  <c r="G4" i="20"/>
  <c r="G3" i="20"/>
  <c r="G2" i="20"/>
  <c r="I172" i="17"/>
  <c r="H172" i="17"/>
  <c r="I170" i="17"/>
  <c r="H170" i="17"/>
  <c r="H209" i="9"/>
  <c r="H208" i="9"/>
  <c r="H355" i="9" l="1"/>
  <c r="I161" i="17"/>
  <c r="H161" i="17"/>
  <c r="H373" i="9"/>
  <c r="H364" i="9"/>
  <c r="H363" i="9"/>
  <c r="I178" i="17"/>
  <c r="H178" i="17"/>
  <c r="I177" i="17"/>
  <c r="H177" i="17"/>
  <c r="I176" i="17"/>
  <c r="H176" i="17"/>
  <c r="H365" i="9"/>
  <c r="I127" i="17"/>
  <c r="H127" i="17"/>
  <c r="H259" i="9"/>
  <c r="I125" i="17"/>
  <c r="H125" i="17"/>
  <c r="D616" i="9"/>
  <c r="D617" i="9"/>
  <c r="I247" i="17"/>
  <c r="H247" i="17"/>
  <c r="H248" i="9"/>
  <c r="I73" i="17" l="1"/>
  <c r="H73" i="17"/>
  <c r="H293" i="9"/>
  <c r="I367" i="17" l="1"/>
  <c r="H367" i="17"/>
  <c r="D686" i="9"/>
  <c r="D687" i="9"/>
  <c r="I264" i="17"/>
  <c r="H264" i="17"/>
  <c r="H666" i="9"/>
  <c r="H608" i="9"/>
  <c r="H607" i="9"/>
  <c r="I260" i="17"/>
  <c r="I259" i="17"/>
  <c r="H260" i="17"/>
  <c r="H259" i="17"/>
  <c r="H665" i="9"/>
  <c r="H664" i="9"/>
  <c r="I83" i="17"/>
  <c r="I82" i="17"/>
  <c r="H83" i="17"/>
  <c r="H82" i="17"/>
  <c r="I69" i="17"/>
  <c r="D606" i="9"/>
  <c r="H69" i="17"/>
  <c r="H596" i="9"/>
  <c r="H605" i="9"/>
  <c r="H604" i="9"/>
  <c r="H603" i="9"/>
  <c r="I78" i="17"/>
  <c r="I77" i="17"/>
  <c r="I75" i="17"/>
  <c r="H78" i="17"/>
  <c r="H77" i="17"/>
  <c r="H75" i="17"/>
  <c r="I81" i="17"/>
  <c r="H81" i="17"/>
  <c r="D526" i="9"/>
  <c r="D476" i="9"/>
  <c r="H602" i="9"/>
  <c r="I80" i="17"/>
  <c r="H80" i="17"/>
  <c r="H296" i="9"/>
  <c r="H644" i="9"/>
  <c r="F33" i="18" l="1"/>
  <c r="I2" i="17"/>
  <c r="H2" i="17"/>
  <c r="H577" i="9"/>
  <c r="I23" i="17"/>
  <c r="H23" i="17"/>
  <c r="I20" i="17"/>
  <c r="H20" i="17"/>
  <c r="H575" i="9"/>
  <c r="H574" i="9"/>
  <c r="H579" i="9"/>
  <c r="I3" i="17"/>
  <c r="H3" i="17"/>
  <c r="H489" i="9"/>
  <c r="I4" i="17"/>
  <c r="H4" i="17"/>
  <c r="D488" i="9"/>
  <c r="I185" i="17"/>
  <c r="H185" i="17"/>
  <c r="H662" i="9"/>
  <c r="H551" i="9"/>
  <c r="I22" i="17"/>
  <c r="H22" i="17"/>
  <c r="D552" i="9"/>
  <c r="I49" i="17"/>
  <c r="H49" i="17"/>
  <c r="H668" i="9"/>
  <c r="D497" i="9"/>
  <c r="D444" i="9"/>
  <c r="I48" i="17"/>
  <c r="H48" i="17"/>
  <c r="H591" i="9"/>
  <c r="D590" i="9"/>
  <c r="I47" i="17"/>
  <c r="H47" i="17"/>
  <c r="H566" i="9"/>
  <c r="D550" i="9"/>
  <c r="D549" i="9"/>
  <c r="D507" i="9"/>
  <c r="D461" i="9"/>
  <c r="D442" i="9"/>
  <c r="D441" i="9"/>
  <c r="I233" i="17"/>
  <c r="H233" i="17"/>
  <c r="H565" i="9"/>
  <c r="I6" i="17"/>
  <c r="H6" i="17"/>
  <c r="H569" i="9"/>
  <c r="I341" i="17"/>
  <c r="H341" i="17"/>
  <c r="H658" i="9"/>
  <c r="D545" i="9"/>
  <c r="H667" i="9"/>
  <c r="I132" i="17"/>
  <c r="H132" i="17"/>
  <c r="D597" i="9"/>
  <c r="D561" i="9"/>
  <c r="D563" i="9"/>
  <c r="D540" i="9"/>
  <c r="D541" i="9"/>
  <c r="D637" i="9"/>
  <c r="D634" i="9"/>
  <c r="D633" i="9"/>
  <c r="I187" i="17"/>
  <c r="H187" i="17"/>
  <c r="H643" i="9"/>
  <c r="I159" i="17"/>
  <c r="H159" i="17"/>
  <c r="H239" i="9"/>
  <c r="I163" i="17"/>
  <c r="I162" i="17"/>
  <c r="H163" i="17"/>
  <c r="H162" i="17"/>
  <c r="H613" i="9"/>
  <c r="H612" i="9"/>
  <c r="D537" i="9"/>
  <c r="H620" i="9"/>
  <c r="I331" i="17"/>
  <c r="H331" i="17"/>
  <c r="D588" i="9"/>
  <c r="D546" i="9"/>
  <c r="D656" i="9"/>
  <c r="H651" i="9"/>
  <c r="I205" i="17"/>
  <c r="H205" i="17"/>
  <c r="H615" i="9"/>
  <c r="H614" i="9"/>
  <c r="I300" i="17"/>
  <c r="H300" i="17"/>
  <c r="I293" i="17"/>
  <c r="H293" i="17"/>
  <c r="D538" i="9"/>
  <c r="D38" i="9"/>
  <c r="D37" i="9"/>
  <c r="I192" i="17"/>
  <c r="I191" i="17"/>
  <c r="I190" i="17"/>
  <c r="H192" i="17"/>
  <c r="H191" i="17"/>
  <c r="H190" i="17"/>
  <c r="H622" i="9"/>
  <c r="H619" i="9"/>
  <c r="H618" i="9"/>
  <c r="D543" i="9"/>
  <c r="D542" i="9" l="1"/>
  <c r="D589" i="9" s="1"/>
  <c r="H654" i="9"/>
  <c r="I243" i="17"/>
  <c r="H243" i="17"/>
  <c r="H539" i="9" l="1"/>
  <c r="I366" i="17"/>
  <c r="H366" i="17"/>
  <c r="D304" i="9"/>
  <c r="H661" i="9"/>
  <c r="I186" i="17"/>
  <c r="H186" i="17"/>
  <c r="I239" i="17"/>
  <c r="H239" i="17"/>
  <c r="H578" i="9"/>
  <c r="H169" i="9"/>
  <c r="I230" i="17"/>
  <c r="H230" i="17"/>
  <c r="H228" i="17"/>
  <c r="D241" i="9"/>
  <c r="I226" i="17"/>
  <c r="I225" i="17"/>
  <c r="H226" i="17"/>
  <c r="H225" i="17"/>
  <c r="H164" i="9"/>
  <c r="H163" i="9"/>
  <c r="H168" i="9"/>
  <c r="H167" i="9"/>
  <c r="D547" i="9"/>
  <c r="I199" i="17"/>
  <c r="H199" i="17"/>
  <c r="H601" i="9"/>
  <c r="D548" i="9"/>
  <c r="D638" i="9"/>
  <c r="I232" i="17"/>
  <c r="H232" i="17"/>
  <c r="H678" i="9"/>
  <c r="I204" i="17"/>
  <c r="H204" i="17"/>
  <c r="H587" i="9"/>
  <c r="D627" i="9"/>
  <c r="D432" i="9"/>
  <c r="H701" i="9" l="1"/>
  <c r="H700" i="9"/>
  <c r="H699" i="9"/>
  <c r="H698" i="9"/>
  <c r="H697" i="9"/>
  <c r="H696" i="9"/>
  <c r="H695" i="9"/>
  <c r="H694" i="9"/>
  <c r="H693" i="9"/>
  <c r="H692" i="9"/>
  <c r="H691" i="9"/>
  <c r="D509" i="9"/>
  <c r="I201" i="17" l="1"/>
  <c r="H201" i="17"/>
  <c r="H559" i="9"/>
  <c r="D555" i="9"/>
  <c r="D554" i="9"/>
  <c r="I173" i="17" l="1"/>
  <c r="H173" i="17"/>
  <c r="H629" i="9"/>
  <c r="I195" i="17"/>
  <c r="H195" i="17"/>
  <c r="H642" i="9"/>
  <c r="I340" i="17"/>
  <c r="H340" i="17"/>
  <c r="H637" i="9"/>
  <c r="E33" i="18" l="1"/>
  <c r="D473" i="9"/>
  <c r="D523" i="9"/>
  <c r="I97" i="17"/>
  <c r="H97" i="17"/>
  <c r="H434" i="9"/>
  <c r="H433" i="9"/>
  <c r="I98" i="17"/>
  <c r="H98" i="17"/>
  <c r="D474" i="9"/>
  <c r="D524" i="9"/>
  <c r="D430" i="9"/>
  <c r="D428" i="9"/>
  <c r="I72" i="17"/>
  <c r="H72" i="17"/>
  <c r="H292" i="9"/>
  <c r="H295" i="9"/>
  <c r="I350" i="17" l="1"/>
  <c r="I348" i="17"/>
  <c r="I346" i="17"/>
  <c r="I344" i="17"/>
  <c r="H350" i="17"/>
  <c r="H348" i="17"/>
  <c r="H344" i="17"/>
  <c r="H353" i="17"/>
  <c r="I353" i="17"/>
  <c r="H449" i="9"/>
  <c r="H448" i="9"/>
  <c r="H447" i="9"/>
  <c r="H446" i="9"/>
  <c r="H520" i="9"/>
  <c r="H470" i="9"/>
  <c r="I120" i="17"/>
  <c r="I119" i="17"/>
  <c r="H120" i="17"/>
  <c r="H119" i="17"/>
  <c r="I124" i="17"/>
  <c r="H124" i="17"/>
  <c r="I122" i="17"/>
  <c r="H122" i="17"/>
  <c r="I123" i="17"/>
  <c r="H123" i="17"/>
  <c r="I121" i="17"/>
  <c r="H121" i="17"/>
  <c r="H450" i="9"/>
  <c r="H452" i="9"/>
  <c r="H494" i="9"/>
  <c r="H496" i="9"/>
  <c r="H396" i="9"/>
  <c r="I18" i="17"/>
  <c r="H18" i="17"/>
  <c r="H395" i="9"/>
  <c r="I32" i="17"/>
  <c r="H32" i="17"/>
  <c r="I30" i="17"/>
  <c r="H30" i="17"/>
  <c r="I27" i="17"/>
  <c r="H27" i="17"/>
  <c r="I26" i="17"/>
  <c r="H26" i="17"/>
  <c r="I25" i="17"/>
  <c r="H25" i="17"/>
  <c r="H389" i="9"/>
  <c r="H388" i="9"/>
  <c r="H387" i="9"/>
  <c r="H394" i="9"/>
  <c r="H393" i="9"/>
  <c r="H392" i="9"/>
  <c r="H391" i="9"/>
  <c r="H390" i="9"/>
  <c r="I19" i="17"/>
  <c r="H19" i="17"/>
  <c r="H404" i="9"/>
  <c r="H457" i="9"/>
  <c r="H456" i="9"/>
  <c r="H455" i="9"/>
  <c r="I212" i="17"/>
  <c r="I210" i="17"/>
  <c r="I208" i="17"/>
  <c r="H212" i="17"/>
  <c r="H210" i="17"/>
  <c r="H208" i="17"/>
  <c r="I207" i="17"/>
  <c r="H207" i="17"/>
  <c r="H503" i="9"/>
  <c r="H502" i="9"/>
  <c r="H501" i="9"/>
  <c r="D33" i="18"/>
  <c r="H460" i="9"/>
  <c r="H459" i="9"/>
  <c r="H458" i="9"/>
  <c r="I221" i="17"/>
  <c r="I219" i="17"/>
  <c r="H221" i="17"/>
  <c r="H219" i="17"/>
  <c r="I217" i="17"/>
  <c r="H217" i="17"/>
  <c r="D453" i="9" l="1"/>
  <c r="D431" i="9"/>
  <c r="D424" i="9" l="1"/>
  <c r="H412" i="9"/>
  <c r="I56" i="17"/>
  <c r="H56" i="17"/>
  <c r="H398" i="9"/>
  <c r="H397" i="9"/>
  <c r="I39" i="17"/>
  <c r="H39" i="17"/>
  <c r="I38" i="17"/>
  <c r="H38" i="17"/>
  <c r="D385" i="9"/>
  <c r="D384" i="9"/>
  <c r="D383" i="9"/>
  <c r="H437" i="9" l="1"/>
  <c r="D289" i="9"/>
  <c r="G32" i="18" l="1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18" i="18"/>
  <c r="G33" i="18" l="1"/>
  <c r="I94" i="17"/>
  <c r="H94" i="17"/>
  <c r="I93" i="17"/>
  <c r="H93" i="17"/>
  <c r="H472" i="9" l="1"/>
  <c r="D471" i="9"/>
  <c r="H522" i="9" l="1"/>
  <c r="I92" i="17"/>
  <c r="H92" i="17"/>
  <c r="D521" i="9"/>
  <c r="I211" i="17"/>
  <c r="I209" i="17"/>
  <c r="H211" i="17"/>
  <c r="H209" i="17"/>
  <c r="I220" i="17"/>
  <c r="I218" i="17"/>
  <c r="I216" i="17"/>
  <c r="H220" i="17"/>
  <c r="H218" i="17"/>
  <c r="H216" i="17"/>
  <c r="H506" i="9"/>
  <c r="H505" i="9"/>
  <c r="H504" i="9"/>
  <c r="H498" i="9" l="1"/>
  <c r="I118" i="17"/>
  <c r="H118" i="17"/>
  <c r="H482" i="9"/>
  <c r="I7" i="17"/>
  <c r="H7" i="17"/>
  <c r="I345" i="17" l="1"/>
  <c r="I343" i="17"/>
  <c r="H345" i="17"/>
  <c r="H343" i="17"/>
  <c r="H493" i="9"/>
  <c r="H492" i="9"/>
  <c r="H166" i="9"/>
  <c r="I229" i="17"/>
  <c r="H229" i="17"/>
  <c r="G8" i="18" l="1"/>
  <c r="G9" i="18"/>
  <c r="G10" i="18"/>
  <c r="G7" i="18"/>
  <c r="AB7" i="18" s="1"/>
  <c r="G6" i="18"/>
  <c r="F11" i="18"/>
  <c r="E11" i="18"/>
  <c r="D11" i="18"/>
  <c r="C11" i="18"/>
  <c r="G14" i="18" l="1"/>
  <c r="AB6" i="18"/>
  <c r="AB8" i="18"/>
  <c r="G13" i="18"/>
  <c r="G11" i="18"/>
  <c r="D223" i="9"/>
  <c r="D204" i="9"/>
  <c r="D207" i="9"/>
  <c r="H350" i="9"/>
  <c r="H439" i="9"/>
  <c r="I12" i="17"/>
  <c r="H12" i="17"/>
  <c r="D372" i="9"/>
  <c r="D377" i="9"/>
  <c r="D34" i="9"/>
  <c r="AB11" i="18" l="1"/>
  <c r="D225" i="9"/>
  <c r="D220" i="9"/>
  <c r="D221" i="9"/>
  <c r="I245" i="17"/>
  <c r="H245" i="17"/>
  <c r="I248" i="17"/>
  <c r="H248" i="17"/>
  <c r="D205" i="9" l="1"/>
  <c r="D224" i="9"/>
  <c r="D222" i="9"/>
  <c r="D229" i="9"/>
  <c r="D244" i="9"/>
  <c r="D243" i="9"/>
  <c r="H242" i="9"/>
  <c r="I318" i="17"/>
  <c r="H318" i="17"/>
  <c r="I252" i="17"/>
  <c r="I251" i="17"/>
  <c r="I250" i="17"/>
  <c r="I249" i="17"/>
  <c r="H252" i="17"/>
  <c r="H251" i="17"/>
  <c r="H250" i="17"/>
  <c r="H249" i="17"/>
  <c r="H261" i="9"/>
  <c r="H257" i="9"/>
  <c r="H258" i="9"/>
  <c r="H256" i="9"/>
  <c r="H255" i="9"/>
  <c r="H99" i="9"/>
  <c r="I244" i="17"/>
  <c r="H244" i="17"/>
  <c r="H251" i="9"/>
  <c r="D247" i="9" l="1"/>
  <c r="D275" i="9" l="1"/>
  <c r="D279" i="9"/>
  <c r="I330" i="17"/>
  <c r="H330" i="17"/>
  <c r="H280" i="9"/>
  <c r="H233" i="9"/>
  <c r="I311" i="17"/>
  <c r="H311" i="17"/>
  <c r="I310" i="17"/>
  <c r="H310" i="17"/>
  <c r="I308" i="17"/>
  <c r="H308" i="17"/>
  <c r="H277" i="9"/>
  <c r="H278" i="9"/>
  <c r="I317" i="17"/>
  <c r="H317" i="17"/>
  <c r="I316" i="17"/>
  <c r="H316" i="17"/>
  <c r="D276" i="9"/>
  <c r="D128" i="9"/>
  <c r="D287" i="9"/>
  <c r="D285" i="9"/>
  <c r="D284" i="9"/>
  <c r="D283" i="9"/>
  <c r="D282" i="9"/>
  <c r="D281" i="9"/>
  <c r="D291" i="9"/>
  <c r="I74" i="17"/>
  <c r="I71" i="17"/>
  <c r="H74" i="17"/>
  <c r="H71" i="17"/>
  <c r="D294" i="9"/>
  <c r="D376" i="9" l="1"/>
  <c r="D356" i="9" l="1"/>
  <c r="D353" i="9"/>
  <c r="D334" i="9"/>
  <c r="D339" i="9"/>
  <c r="D333" i="9"/>
  <c r="D329" i="9"/>
  <c r="D322" i="9"/>
  <c r="D314" i="9"/>
  <c r="D311" i="9"/>
  <c r="D290" i="9"/>
  <c r="D228" i="9"/>
  <c r="D206" i="9"/>
  <c r="I373" i="17" l="1"/>
  <c r="I372" i="17"/>
  <c r="H373" i="17"/>
  <c r="H372" i="17"/>
  <c r="I165" i="17"/>
  <c r="I164" i="17"/>
  <c r="H165" i="17"/>
  <c r="H164" i="17"/>
  <c r="D18" i="9" l="1"/>
  <c r="H116" i="9"/>
  <c r="I238" i="17"/>
  <c r="I237" i="17"/>
  <c r="H238" i="17"/>
  <c r="H237" i="17"/>
  <c r="H625" i="9"/>
  <c r="H624" i="9"/>
  <c r="I189" i="17"/>
  <c r="H189" i="17"/>
  <c r="H560" i="9"/>
  <c r="H35" i="9"/>
  <c r="I368" i="17"/>
  <c r="H368" i="17"/>
  <c r="H680" i="9"/>
  <c r="I349" i="17" l="1"/>
  <c r="I347" i="17"/>
  <c r="H349" i="17"/>
  <c r="H347" i="17"/>
  <c r="H491" i="9"/>
  <c r="H490" i="9"/>
  <c r="I9" i="17" l="1"/>
  <c r="I8" i="17"/>
  <c r="H9" i="17"/>
  <c r="H8" i="17"/>
  <c r="H438" i="9"/>
  <c r="I200" i="17"/>
  <c r="H200" i="17"/>
  <c r="I31" i="17"/>
  <c r="I29" i="17"/>
  <c r="I28" i="17"/>
  <c r="H31" i="17"/>
  <c r="H29" i="17"/>
  <c r="H28" i="17"/>
  <c r="I11" i="17" l="1"/>
  <c r="I10" i="17"/>
  <c r="H11" i="17"/>
  <c r="H10" i="17"/>
  <c r="H351" i="9"/>
  <c r="I13" i="17"/>
  <c r="H13" i="17"/>
  <c r="H310" i="9"/>
  <c r="H307" i="9"/>
  <c r="H306" i="9"/>
  <c r="H305" i="9"/>
  <c r="H268" i="9"/>
  <c r="H267" i="9"/>
  <c r="H266" i="9"/>
  <c r="H265" i="9"/>
  <c r="H264" i="9"/>
  <c r="H263" i="9"/>
  <c r="H262" i="9"/>
  <c r="I288" i="17"/>
  <c r="I287" i="17"/>
  <c r="I286" i="17"/>
  <c r="I285" i="17"/>
  <c r="I284" i="17"/>
  <c r="I283" i="17"/>
  <c r="I282" i="17"/>
  <c r="I281" i="17"/>
  <c r="H288" i="17"/>
  <c r="H287" i="17"/>
  <c r="H286" i="17"/>
  <c r="H285" i="17"/>
  <c r="H284" i="17"/>
  <c r="H283" i="17"/>
  <c r="H282" i="17"/>
  <c r="H281" i="17"/>
  <c r="I272" i="17"/>
  <c r="I271" i="17"/>
  <c r="I270" i="17"/>
  <c r="I269" i="17"/>
  <c r="H272" i="17"/>
  <c r="H271" i="17"/>
  <c r="H270" i="17"/>
  <c r="H269" i="17"/>
  <c r="H272" i="9"/>
  <c r="H271" i="9"/>
  <c r="H270" i="9"/>
  <c r="H269" i="9"/>
  <c r="I136" i="17"/>
  <c r="H136" i="17"/>
  <c r="H245" i="9"/>
  <c r="I356" i="17"/>
  <c r="H356" i="17"/>
  <c r="H238" i="9"/>
  <c r="I363" i="17"/>
  <c r="I362" i="17"/>
  <c r="H363" i="17"/>
  <c r="H362" i="17"/>
  <c r="H237" i="9"/>
  <c r="H236" i="9"/>
  <c r="I313" i="17"/>
  <c r="I312" i="17"/>
  <c r="I309" i="17"/>
  <c r="H313" i="17"/>
  <c r="H312" i="17"/>
  <c r="H309" i="17"/>
  <c r="H235" i="9"/>
  <c r="H234" i="9"/>
  <c r="I319" i="17"/>
  <c r="I315" i="17"/>
  <c r="I314" i="17"/>
  <c r="H319" i="17"/>
  <c r="H315" i="17"/>
  <c r="H314" i="17"/>
  <c r="H232" i="9"/>
  <c r="H231" i="9"/>
  <c r="H230" i="9"/>
  <c r="H178" i="9"/>
  <c r="H177" i="9"/>
  <c r="H176" i="9"/>
  <c r="I236" i="17"/>
  <c r="I235" i="17"/>
  <c r="I234" i="17"/>
  <c r="H236" i="17"/>
  <c r="H235" i="17"/>
  <c r="H234" i="17"/>
  <c r="I90" i="17"/>
  <c r="I89" i="17"/>
  <c r="I95" i="17"/>
  <c r="I91" i="17"/>
  <c r="I87" i="17"/>
  <c r="H90" i="17"/>
  <c r="H95" i="17"/>
  <c r="H91" i="17"/>
  <c r="H89" i="17"/>
  <c r="H87" i="17"/>
  <c r="H175" i="9"/>
  <c r="H174" i="9"/>
  <c r="H173" i="9"/>
  <c r="H172" i="9"/>
  <c r="H171" i="9"/>
  <c r="I231" i="17"/>
  <c r="I228" i="17"/>
  <c r="H231" i="17"/>
  <c r="H170" i="9"/>
  <c r="H165" i="9"/>
  <c r="H162" i="9" l="1"/>
  <c r="H159" i="9"/>
  <c r="H158" i="9"/>
  <c r="H157" i="9"/>
  <c r="H156" i="9"/>
  <c r="H161" i="9"/>
  <c r="I342" i="17"/>
  <c r="I339" i="17"/>
  <c r="I338" i="17"/>
  <c r="H342" i="17"/>
  <c r="H339" i="17"/>
  <c r="H338" i="17"/>
  <c r="I335" i="17"/>
  <c r="I334" i="17"/>
  <c r="I333" i="17"/>
  <c r="I332" i="17"/>
  <c r="H333" i="17"/>
  <c r="H332" i="17"/>
  <c r="H335" i="17"/>
  <c r="H334" i="17"/>
  <c r="D114" i="9"/>
  <c r="H160" i="9"/>
  <c r="I104" i="17"/>
  <c r="H104" i="17"/>
  <c r="H146" i="9"/>
  <c r="H145" i="9"/>
  <c r="H147" i="9"/>
  <c r="I105" i="17"/>
  <c r="H105" i="17"/>
  <c r="H149" i="9"/>
  <c r="I111" i="17"/>
  <c r="I110" i="17"/>
  <c r="H111" i="17"/>
  <c r="H110" i="17"/>
  <c r="H148" i="9"/>
  <c r="I115" i="17"/>
  <c r="I114" i="17"/>
  <c r="I113" i="17"/>
  <c r="I112" i="17"/>
  <c r="H115" i="17"/>
  <c r="H114" i="17"/>
  <c r="H113" i="17"/>
  <c r="H112" i="17"/>
  <c r="H144" i="9"/>
  <c r="H143" i="9"/>
  <c r="H142" i="9"/>
  <c r="I99" i="17"/>
  <c r="H99" i="17"/>
  <c r="H140" i="9"/>
  <c r="I326" i="17"/>
  <c r="H326" i="17"/>
  <c r="I322" i="17"/>
  <c r="H322" i="17"/>
  <c r="H139" i="9"/>
  <c r="H138" i="9"/>
  <c r="I324" i="17"/>
  <c r="I320" i="17"/>
  <c r="H324" i="17"/>
  <c r="H320" i="17"/>
  <c r="H137" i="9"/>
  <c r="H136" i="9"/>
  <c r="I325" i="17"/>
  <c r="I321" i="17"/>
  <c r="H325" i="17"/>
  <c r="H321" i="17"/>
  <c r="H134" i="9"/>
  <c r="H133" i="9"/>
  <c r="I117" i="17"/>
  <c r="H117" i="17"/>
  <c r="H126" i="9"/>
  <c r="I257" i="17"/>
  <c r="H257" i="17"/>
  <c r="H125" i="9"/>
  <c r="I329" i="17"/>
  <c r="I328" i="17"/>
  <c r="H329" i="17"/>
  <c r="H328" i="17"/>
  <c r="H124" i="9"/>
  <c r="H123" i="9"/>
  <c r="I109" i="17"/>
  <c r="I106" i="17"/>
  <c r="H109" i="17"/>
  <c r="H106" i="17"/>
  <c r="H121" i="9"/>
  <c r="H120" i="9"/>
  <c r="I153" i="17"/>
  <c r="I152" i="17"/>
  <c r="H153" i="17"/>
  <c r="H152" i="17"/>
  <c r="H119" i="9"/>
  <c r="H118" i="9"/>
  <c r="I337" i="17"/>
  <c r="I336" i="17"/>
  <c r="H337" i="17"/>
  <c r="H336" i="17"/>
  <c r="H117" i="9"/>
  <c r="D155" i="9"/>
  <c r="D153" i="9"/>
  <c r="I135" i="17"/>
  <c r="H135" i="17"/>
  <c r="H113" i="9"/>
  <c r="I279" i="17"/>
  <c r="I275" i="17"/>
  <c r="H279" i="17"/>
  <c r="H275" i="17"/>
  <c r="H107" i="9"/>
  <c r="H106" i="9"/>
  <c r="H111" i="9"/>
  <c r="H110" i="9"/>
  <c r="H109" i="9"/>
  <c r="H108" i="9"/>
  <c r="I277" i="17"/>
  <c r="H277" i="17"/>
  <c r="I280" i="17"/>
  <c r="H280" i="17"/>
  <c r="I276" i="17"/>
  <c r="H276" i="17"/>
  <c r="I273" i="17"/>
  <c r="H273" i="17"/>
  <c r="I278" i="17"/>
  <c r="I274" i="17"/>
  <c r="H278" i="17"/>
  <c r="H274" i="17"/>
  <c r="H105" i="9"/>
  <c r="H104" i="9"/>
  <c r="I126" i="17"/>
  <c r="H126" i="17"/>
  <c r="H102" i="9"/>
  <c r="I241" i="17"/>
  <c r="I240" i="17"/>
  <c r="H241" i="17"/>
  <c r="H240" i="17"/>
  <c r="I246" i="17"/>
  <c r="H246" i="17"/>
  <c r="H101" i="9"/>
  <c r="H100" i="9"/>
  <c r="I242" i="17"/>
  <c r="H242" i="17"/>
  <c r="H103" i="9"/>
  <c r="I143" i="17"/>
  <c r="I142" i="17"/>
  <c r="H143" i="17"/>
  <c r="H142" i="17"/>
  <c r="H97" i="9"/>
  <c r="H96" i="9"/>
  <c r="I141" i="17"/>
  <c r="I140" i="17"/>
  <c r="H141" i="17"/>
  <c r="H140" i="17"/>
  <c r="H94" i="9"/>
  <c r="H93" i="9"/>
  <c r="I139" i="17"/>
  <c r="I138" i="17"/>
  <c r="I137" i="17"/>
  <c r="I134" i="17"/>
  <c r="I133" i="17"/>
  <c r="H139" i="17"/>
  <c r="H138" i="17"/>
  <c r="H137" i="17"/>
  <c r="H134" i="17"/>
  <c r="H133" i="17"/>
  <c r="H92" i="9"/>
  <c r="H91" i="9"/>
  <c r="H90" i="9"/>
  <c r="H89" i="9"/>
  <c r="H88" i="9"/>
  <c r="I156" i="17"/>
  <c r="H156" i="17"/>
  <c r="H98" i="9"/>
  <c r="I149" i="17"/>
  <c r="I148" i="17"/>
  <c r="I145" i="17"/>
  <c r="I144" i="17"/>
  <c r="H149" i="17"/>
  <c r="H148" i="17"/>
  <c r="H145" i="17"/>
  <c r="H144" i="17"/>
  <c r="H87" i="9"/>
  <c r="H86" i="9"/>
  <c r="H85" i="9"/>
  <c r="H84" i="9"/>
  <c r="I157" i="17"/>
  <c r="H157" i="17"/>
  <c r="H80" i="9"/>
  <c r="H79" i="9"/>
  <c r="I155" i="17"/>
  <c r="I154" i="17"/>
  <c r="H155" i="17"/>
  <c r="H154" i="17"/>
  <c r="H78" i="9"/>
  <c r="I150" i="17"/>
  <c r="I146" i="17"/>
  <c r="H150" i="17"/>
  <c r="H146" i="17"/>
  <c r="H77" i="9"/>
  <c r="H76" i="9"/>
  <c r="H27" i="9"/>
  <c r="H26" i="9"/>
  <c r="H25" i="9"/>
  <c r="H24" i="9"/>
  <c r="H41" i="9"/>
  <c r="H40" i="9"/>
  <c r="I360" i="17" l="1"/>
  <c r="I358" i="17"/>
  <c r="I354" i="17"/>
  <c r="H354" i="17"/>
  <c r="H358" i="17"/>
  <c r="H360" i="17"/>
  <c r="H72" i="9"/>
  <c r="H71" i="9"/>
  <c r="H70" i="9"/>
  <c r="H69" i="9"/>
  <c r="H68" i="9"/>
  <c r="I361" i="17"/>
  <c r="H361" i="17"/>
  <c r="I355" i="17"/>
  <c r="H355" i="17"/>
  <c r="H67" i="9"/>
  <c r="I307" i="17" l="1"/>
  <c r="H307" i="17"/>
  <c r="H66" i="9"/>
  <c r="I302" i="17"/>
  <c r="H302" i="17"/>
  <c r="H65" i="9"/>
  <c r="I304" i="17"/>
  <c r="H304" i="17"/>
  <c r="H63" i="9"/>
  <c r="I303" i="17"/>
  <c r="H303" i="17"/>
  <c r="H62" i="9"/>
  <c r="I306" i="17"/>
  <c r="H306" i="17"/>
  <c r="H61" i="9"/>
  <c r="I297" i="17"/>
  <c r="H297" i="17"/>
  <c r="I294" i="17"/>
  <c r="H294" i="17"/>
  <c r="H60" i="9"/>
  <c r="H59" i="9"/>
  <c r="H58" i="9"/>
  <c r="I296" i="17" l="1"/>
  <c r="H296" i="17"/>
  <c r="I301" i="17"/>
  <c r="H301" i="17"/>
  <c r="H57" i="9"/>
  <c r="I292" i="17" l="1"/>
  <c r="H292" i="17"/>
  <c r="H50" i="9"/>
  <c r="I289" i="17"/>
  <c r="H289" i="17"/>
  <c r="H49" i="9"/>
  <c r="H48" i="9"/>
  <c r="I291" i="17"/>
  <c r="H291" i="17"/>
  <c r="I290" i="17"/>
  <c r="H290" i="17"/>
  <c r="H64" i="9"/>
  <c r="I305" i="17"/>
  <c r="H305" i="17"/>
  <c r="I295" i="17" l="1"/>
  <c r="H295" i="17"/>
  <c r="I188" i="17"/>
  <c r="H188" i="17"/>
  <c r="H16" i="9"/>
  <c r="H15" i="9"/>
  <c r="H21" i="9"/>
  <c r="H31" i="9"/>
  <c r="I268" i="17"/>
  <c r="H268" i="17"/>
  <c r="H30" i="9"/>
  <c r="H158" i="17"/>
  <c r="I158" i="17"/>
  <c r="I167" i="17"/>
  <c r="I166" i="17"/>
  <c r="H167" i="17"/>
  <c r="H166" i="17"/>
  <c r="H254" i="17"/>
  <c r="I254" i="17"/>
  <c r="H171" i="17"/>
  <c r="H169" i="17"/>
  <c r="I169" i="17"/>
  <c r="I171" i="17"/>
  <c r="H182" i="17"/>
  <c r="I182" i="17"/>
  <c r="I184" i="17"/>
  <c r="H184" i="17"/>
  <c r="I175" i="17"/>
  <c r="I168" i="17"/>
  <c r="H175" i="17"/>
  <c r="H168" i="17"/>
  <c r="D115" i="9" l="1"/>
  <c r="D51" i="9"/>
  <c r="D112" i="9" l="1"/>
  <c r="D42" i="9" l="1"/>
  <c r="D17" i="9" l="1"/>
  <c r="D52" i="9" l="1"/>
  <c r="D39" i="9"/>
  <c r="D43" i="9"/>
  <c r="D20" i="9"/>
  <c r="D14" i="9"/>
  <c r="D75" i="9"/>
  <c r="D74" i="9"/>
  <c r="D73" i="9"/>
  <c r="D129" i="9" l="1"/>
  <c r="D23" i="9" l="1"/>
</calcChain>
</file>

<file path=xl/comments1.xml><?xml version="1.0" encoding="utf-8"?>
<comments xmlns="http://schemas.openxmlformats.org/spreadsheetml/2006/main">
  <authors>
    <author>ahurst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ahurst:</t>
        </r>
        <r>
          <rPr>
            <sz val="9"/>
            <color indexed="81"/>
            <rFont val="Tahoma"/>
            <family val="2"/>
          </rPr>
          <t xml:space="preserve">
Accuracy Class 0.5: accuracy is 0.5% of the reading at full load/unity power factor
Accuracy Class 1.0: accuracy is 1% of the reading at full load/unity power factor</t>
        </r>
      </text>
    </comment>
  </commentList>
</comments>
</file>

<file path=xl/sharedStrings.xml><?xml version="1.0" encoding="utf-8"?>
<sst xmlns="http://schemas.openxmlformats.org/spreadsheetml/2006/main" count="7018" uniqueCount="1637">
  <si>
    <t>DPI 3.1.a.1</t>
  </si>
  <si>
    <t>DPI 3.1.a.2</t>
  </si>
  <si>
    <t>DPI 3.1.a.3</t>
  </si>
  <si>
    <t>DPI 3.1.a.4</t>
  </si>
  <si>
    <t>DPI 3.1.a.5</t>
  </si>
  <si>
    <t>DPI 3.1.a.6</t>
  </si>
  <si>
    <t>Meter Reads</t>
  </si>
  <si>
    <t>Applicable meter configurations - Single Phase, Single Element</t>
  </si>
  <si>
    <t>Applicable meter configurations - Single Phase, Single Element, with LC</t>
  </si>
  <si>
    <t>DPI 3.1.b</t>
  </si>
  <si>
    <t>Hardware</t>
  </si>
  <si>
    <t>DPI 3.2.a.3</t>
  </si>
  <si>
    <t>DPI 3.2.a.4</t>
  </si>
  <si>
    <t>DPI 3.2.a.5</t>
  </si>
  <si>
    <t>DPI 3.2.a.6</t>
  </si>
  <si>
    <t>DPI 3.2.a.7</t>
  </si>
  <si>
    <t>DPI 3.2.b</t>
  </si>
  <si>
    <t>DPI 3.2.c</t>
  </si>
  <si>
    <t>DPI 3.2.d</t>
  </si>
  <si>
    <t>DPI 3.2.e</t>
  </si>
  <si>
    <t>DPI 3.2.f</t>
  </si>
  <si>
    <t>DPI 3.3.a</t>
  </si>
  <si>
    <t>NA</t>
  </si>
  <si>
    <t>DPI 3.3.b</t>
  </si>
  <si>
    <t>DPI 3.3.c</t>
  </si>
  <si>
    <t>Meter Reads - Remote Accum Data Every 24Hrs</t>
  </si>
  <si>
    <t>Meter Reads - Remote Interval Data Every 24Hrs</t>
  </si>
  <si>
    <t>Meter Reads - Local Accum &amp; Interval Data</t>
  </si>
  <si>
    <t>DPI 3.3.d</t>
  </si>
  <si>
    <t>Meter Reads - Stored Data of 35 Days</t>
  </si>
  <si>
    <t>DPI 3.4.1.a</t>
  </si>
  <si>
    <t>RSM</t>
  </si>
  <si>
    <t>DPI 3.4.1.b</t>
  </si>
  <si>
    <t>DPI 3.4.1.c</t>
  </si>
  <si>
    <t>DPI 3.4.1.d</t>
  </si>
  <si>
    <t>DPI 3.4.1.e</t>
  </si>
  <si>
    <t>DPI 3.4.2.a</t>
  </si>
  <si>
    <t>Performance</t>
  </si>
  <si>
    <t>Outage Detection</t>
  </si>
  <si>
    <t>Network Mngmnt</t>
  </si>
  <si>
    <t>Load Control</t>
  </si>
  <si>
    <t>Tamper</t>
  </si>
  <si>
    <t>HAN</t>
  </si>
  <si>
    <t>SCC</t>
  </si>
  <si>
    <t>QoS</t>
  </si>
  <si>
    <t>Applicable meter configurations - 3 Phase, Direct Connect</t>
  </si>
  <si>
    <t>Applicable meter configurations - 3 Phase, Direct Connect, with LC1</t>
  </si>
  <si>
    <t>Applicable meter configurations - 3 Phase, Direct Connect, with LC2</t>
  </si>
  <si>
    <t>Applicable meter configurations - 3 Phase, CT Connected</t>
  </si>
  <si>
    <t>Metrology - Accum Data for Each Channel</t>
  </si>
  <si>
    <t>Unused operationally: Cat4-5 reactive energy</t>
  </si>
  <si>
    <t>Metrology - Interval Data Resolution Collected of 0.1 kWh, &amp; 0.1 kVArh</t>
  </si>
  <si>
    <t>Metrology - Stored Data of 35 Days</t>
  </si>
  <si>
    <t>Metrology - Remote &amp; Local Interval Data Read</t>
  </si>
  <si>
    <t>Metrology - Type 4-6 Meter Capability</t>
  </si>
  <si>
    <t>Metrology - Configure Solar Locally &amp; Remotely</t>
  </si>
  <si>
    <t>Metrology - Configure Reactive Energy Locally &amp; Remotely</t>
  </si>
  <si>
    <t>Metrology - Detect Export Data</t>
  </si>
  <si>
    <t>Metrology - Multiple Interval Channels for Solar &amp; Non-Solar</t>
  </si>
  <si>
    <t>DPI 3.4.2.b</t>
  </si>
  <si>
    <t>Unused operationally: local Deen/Reen</t>
  </si>
  <si>
    <t>DPI 3.4.2.1.a</t>
  </si>
  <si>
    <t>DPI 3.4.2.1.b.1</t>
  </si>
  <si>
    <t>DPI 3.4.2.1.b.2</t>
  </si>
  <si>
    <t>DPI 3.4.2.1.b.3</t>
  </si>
  <si>
    <t>DPI 3.4.3.a</t>
  </si>
  <si>
    <t>DPI 3.4.3.b</t>
  </si>
  <si>
    <t>DPI 3.4.3.1.a</t>
  </si>
  <si>
    <t>DPI 3.4.3.1.b.1</t>
  </si>
  <si>
    <t>DPI 3.4.3.1.b.2</t>
  </si>
  <si>
    <t>DPI 3.4.3.1.b.3</t>
  </si>
  <si>
    <t>DPI 3.4.2.2.a.1</t>
  </si>
  <si>
    <t>DPI 3.4.2.2.a.2</t>
  </si>
  <si>
    <t>DPI 3.4.2.2.a.3</t>
  </si>
  <si>
    <t>DPI 3.4.3.2.a</t>
  </si>
  <si>
    <t>DPI 3.4.3.2.b.1</t>
  </si>
  <si>
    <t>DPI 3.4.3.2.b.2</t>
  </si>
  <si>
    <t>DPI 3.4.3.2.b.3</t>
  </si>
  <si>
    <t>DPI 3.5</t>
  </si>
  <si>
    <t>Time Clock Synchronisation</t>
  </si>
  <si>
    <t>Time</t>
  </si>
  <si>
    <t>DPI 3.6.1.a</t>
  </si>
  <si>
    <t>DPI 3.6.1.b</t>
  </si>
  <si>
    <t>DPI 3.6.1.c</t>
  </si>
  <si>
    <t>Load Control - LC Groups - Bcast Group Commands</t>
  </si>
  <si>
    <t>Load Control - LC Groups - Retailer Bcast Groups</t>
  </si>
  <si>
    <t>DPI 3.6.2.a.1</t>
  </si>
  <si>
    <t>DPI 3.6.2.a.2</t>
  </si>
  <si>
    <t>DPI 3.6.2.a.3</t>
  </si>
  <si>
    <t>DPI 3.6.2.a.4</t>
  </si>
  <si>
    <t>DPI 3.6.2.a.5</t>
  </si>
  <si>
    <t>DPI 3.6.2.a.6</t>
  </si>
  <si>
    <t>DPI 3.6.2.a.7</t>
  </si>
  <si>
    <t>DPI 3.6.2.a.8</t>
  </si>
  <si>
    <t xml:space="preserve">Load Control - Controlled by Bcast Groups </t>
  </si>
  <si>
    <t>DPI 3.6.3</t>
  </si>
  <si>
    <t>Load Control - Utility Control of Other Load</t>
  </si>
  <si>
    <t>DPI 3.6.4.a</t>
  </si>
  <si>
    <t>Load Control - Random LC Switching Delay</t>
  </si>
  <si>
    <t>Load Control - LC Groups - Minimum Bcast Group Numbers</t>
  </si>
  <si>
    <t>Outage Detection - Alarm</t>
  </si>
  <si>
    <t>Outage Detection - Restoration Event</t>
  </si>
  <si>
    <t>DPI 3.8.a</t>
  </si>
  <si>
    <t>DPI 3.8.1.a</t>
  </si>
  <si>
    <t>DPI 3.7.a</t>
  </si>
  <si>
    <t>DPI 3.7.b</t>
  </si>
  <si>
    <t>Outage Detection - Event</t>
  </si>
  <si>
    <t>DPI 3.8.2.a</t>
  </si>
  <si>
    <t>DPI 3.8.2.b</t>
  </si>
  <si>
    <t>DPI 3.8.2.c</t>
  </si>
  <si>
    <t>QoS and Other Events - 100 Event Minimum Capacity Storage</t>
  </si>
  <si>
    <t>QoS and Other Events - Undervoltage and Overvoltage - Settable</t>
  </si>
  <si>
    <t>QoS and Other Events - Undervoltage and Overvoltage - Persistance Time</t>
  </si>
  <si>
    <t>QoS and Other Events - Undervoltage and Overvoltage - Record Peak Values</t>
  </si>
  <si>
    <t>QoS - Overvoltage - Start</t>
  </si>
  <si>
    <t>QoS - Overvoltage - End</t>
  </si>
  <si>
    <t>QoS - Undervoltage - End</t>
  </si>
  <si>
    <t>QoS - Undervoltage - Start</t>
  </si>
  <si>
    <t>QoS - Overvoltage - Ptime</t>
  </si>
  <si>
    <t>QoS - Undervoltage - Ptime</t>
  </si>
  <si>
    <t>DPI 3.8.3.1</t>
  </si>
  <si>
    <t>DPI 3.8.3.2</t>
  </si>
  <si>
    <t>DPI 3.8.3.3</t>
  </si>
  <si>
    <t>DPI 3.8.3.4</t>
  </si>
  <si>
    <t>DPI 3.8.3.5</t>
  </si>
  <si>
    <t>DPI 3.8.3.6</t>
  </si>
  <si>
    <t>DPI 3.8.3.7</t>
  </si>
  <si>
    <t>DPI 3.8.3.8</t>
  </si>
  <si>
    <t>QoS and Other Events - Daily Collection - Boost</t>
  </si>
  <si>
    <t>QoS and Other Events - Daily Collection - Tamper</t>
  </si>
  <si>
    <t>QoS and Other Events - Daily Collection - Export Energy Detect</t>
  </si>
  <si>
    <t>QoS and Other Events - Daily Collection - LC Override</t>
  </si>
  <si>
    <t>QoS and Other Events - Daily Collection - HAN</t>
  </si>
  <si>
    <t>QoS and Other Events - Daily Collection - Change in Meter Settings</t>
  </si>
  <si>
    <t>QoS and Other Events - Daily Collection - Meter LoS</t>
  </si>
  <si>
    <t>DPI 3.8.4.7</t>
  </si>
  <si>
    <t>DPI 3.8.4.8</t>
  </si>
  <si>
    <t>QoS and Other Events - SCC Supply Disconnect</t>
  </si>
  <si>
    <t>Unused operationally: Bcast (but continue testing)</t>
  </si>
  <si>
    <t>Not Possible</t>
  </si>
  <si>
    <t>DPI 3.8.4.18</t>
  </si>
  <si>
    <t>QoS and Other Events - Tariff Information Updated</t>
  </si>
  <si>
    <t>DPI 3.8.4.17</t>
  </si>
  <si>
    <t>DPI 3.8.4.19</t>
  </si>
  <si>
    <t>QoS and Other Events - HAN - IHD Message Acknowledgement</t>
  </si>
  <si>
    <t>QoS and Other Events - HAN - Load Control Report Event Status</t>
  </si>
  <si>
    <t>DPI 3.3.e.1</t>
  </si>
  <si>
    <t>DPI 3.3.e.2</t>
  </si>
  <si>
    <t>DPI 3.3.e.3</t>
  </si>
  <si>
    <t>DPI 3.3.e.4</t>
  </si>
  <si>
    <t>DPI 3.3.e.5</t>
  </si>
  <si>
    <t>Meter Reads - Data Collection - Settings</t>
  </si>
  <si>
    <t xml:space="preserve">Meter Reads - Data Collection - Time </t>
  </si>
  <si>
    <t>Meter Reads - Data Collection - Date</t>
  </si>
  <si>
    <t>Meter Reads - Data Collection - Status Indicators</t>
  </si>
  <si>
    <t>Meter Reads - Data Collection - Event Logs</t>
  </si>
  <si>
    <t>DPI 3.9.a</t>
  </si>
  <si>
    <t>SCC - SCC Capability</t>
  </si>
  <si>
    <t>DPI 3.9.b</t>
  </si>
  <si>
    <t>SCC - Configurable</t>
  </si>
  <si>
    <t>DPI 3.9.1.1</t>
  </si>
  <si>
    <t>SCC - NSCC Import Limit Operation</t>
  </si>
  <si>
    <t>SCC - NSCC Export Limit Operation</t>
  </si>
  <si>
    <t>SCC - NSCC Enable-Disable &amp; Events</t>
  </si>
  <si>
    <t>DPI 3.9.1.2</t>
  </si>
  <si>
    <t>DPI 3.9.1.3</t>
  </si>
  <si>
    <t>DPI 3.9.2.a</t>
  </si>
  <si>
    <t>DPI 3.9.2.b</t>
  </si>
  <si>
    <t>DPI 3.9.2.c</t>
  </si>
  <si>
    <t>DPI 3.9.2.d</t>
  </si>
  <si>
    <t>DPI 3.9.2.e</t>
  </si>
  <si>
    <t>Unused operationally: NSCC</t>
  </si>
  <si>
    <t>SCC - ESCC Prioritesed Over NSCC</t>
  </si>
  <si>
    <t>SCC - ESCC Contactor Open Duration Operation</t>
  </si>
  <si>
    <t>SCC - ESCC Demand &amp; Time Threshold Operation</t>
  </si>
  <si>
    <t>SCC - ESCC Contactor Open Duration - Bcast Activated</t>
  </si>
  <si>
    <t>SCC - ESCC Demand-Time Thresholds - Bcast Activated</t>
  </si>
  <si>
    <t>DPI 3.10.a</t>
  </si>
  <si>
    <t>DPI 3.10.b</t>
  </si>
  <si>
    <t>DPI 3.10.c</t>
  </si>
  <si>
    <t>DPI 3.10.d</t>
  </si>
  <si>
    <t>DPI 3.10.e</t>
  </si>
  <si>
    <t>DPI 3.10.f</t>
  </si>
  <si>
    <t>DPI 3.10.g</t>
  </si>
  <si>
    <t>DPI 3.10.h</t>
  </si>
  <si>
    <t>DPI 3.10.i.1</t>
  </si>
  <si>
    <t>DPI 3.10.i.2</t>
  </si>
  <si>
    <t>DPI 3.10.i.3</t>
  </si>
  <si>
    <t>HAN - Meter Zigbee Certified</t>
  </si>
  <si>
    <t>HAN - Operational at 2.4 GHz Band</t>
  </si>
  <si>
    <t>HAN - Meters Operational In HAN Network</t>
  </si>
  <si>
    <t>HAN - Meters Join HAN Securely</t>
  </si>
  <si>
    <t>HAN - Meters Join With Minimum 16 IHDs</t>
  </si>
  <si>
    <t>HAN - AMI-to-Meter HAN Command Capability</t>
  </si>
  <si>
    <t>HAN - Meter-to-IHD Tariff Information</t>
  </si>
  <si>
    <t>HAN - Meter Tariff Updates in HAN Event</t>
  </si>
  <si>
    <t>HAN - IHD Message Acknowledgement</t>
  </si>
  <si>
    <t>HAN - Load Control Report Event Status</t>
  </si>
  <si>
    <t>HAN - Meter-IHD Join Event</t>
  </si>
  <si>
    <t>DPI 3.11</t>
  </si>
  <si>
    <t>DPI 3.12.a</t>
  </si>
  <si>
    <t>DPI 3.12.b</t>
  </si>
  <si>
    <t>Comms &amp; Data Security - AMI Components</t>
  </si>
  <si>
    <t>Comms &amp; Data Security - Device Security</t>
  </si>
  <si>
    <t>DPI 3.13.a</t>
  </si>
  <si>
    <t>Remote Firmware Upgrades - AMI Devices</t>
  </si>
  <si>
    <t>DPI 3.13.b</t>
  </si>
  <si>
    <t>Remote Firmware Upgrades - Metrology Unchanged</t>
  </si>
  <si>
    <t>DPI 3.14</t>
  </si>
  <si>
    <t>Self Registration of Meters</t>
  </si>
  <si>
    <t>Unused operationally: More than 1 On-Off Time</t>
  </si>
  <si>
    <t>Load Control - On-Off Times Settable - Remote &amp; Local</t>
  </si>
  <si>
    <t xml:space="preserve">Load Control - Contactor LC1 Rating of 230v, 31.5 A </t>
  </si>
  <si>
    <t xml:space="preserve">Load Control - Contactor LC2 Rating of 230v, 1 A </t>
  </si>
  <si>
    <t>Manufacturer to ensure compliance</t>
  </si>
  <si>
    <t>Load Control - Boost &amp; Boost Primacy</t>
  </si>
  <si>
    <t>Testing</t>
  </si>
  <si>
    <t>Not Testing</t>
  </si>
  <si>
    <t>●Zero</t>
  </si>
  <si>
    <t>Load Control - Local LC Status Indication</t>
  </si>
  <si>
    <t>Load Control - Override Capability</t>
  </si>
  <si>
    <t>QoS and Other Events - Daily Collection - Supply Contactor Change, any</t>
  </si>
  <si>
    <t>Misc</t>
  </si>
  <si>
    <t>QoS and Other Events - SCC Auto-Reclose</t>
  </si>
  <si>
    <t>DPI 3.4.3.2.b.4.1</t>
  </si>
  <si>
    <t>DPI 3.4.3.2.b.4.2</t>
  </si>
  <si>
    <t>DPI 3.4.3.2.b.4.3</t>
  </si>
  <si>
    <t>DPI 3.4.3.2.b.4.4</t>
  </si>
  <si>
    <t>DPI 3.4.3.2.b.4.5</t>
  </si>
  <si>
    <t>DPI 3.4.3.2.b.4.6</t>
  </si>
  <si>
    <t>Supply Deen-Reen - Reconnect - Remote - AMI Event Logging</t>
  </si>
  <si>
    <t>Supply Deen-Reen - Reconnect - Remote - AMI Status Indication</t>
  </si>
  <si>
    <t>Supply Deen-Reen - Reconnect - Remote</t>
  </si>
  <si>
    <t>Supply Deen-Reen - Reconnect - Remote - Autodisconnect</t>
  </si>
  <si>
    <t>Supply Deen-Reen - Reconnect - Local - AMI Event Logging</t>
  </si>
  <si>
    <t>Supply Deen-Reen - Reconnect - Local - AMI Status Indication</t>
  </si>
  <si>
    <t>Supply Deen-Reen - Reconnect - Local</t>
  </si>
  <si>
    <t>Supply Deen-Reen - Reconnect - Local - Authorisation</t>
  </si>
  <si>
    <t>Supply Deen-Reen - Reconnect - Remote Reen Performance</t>
  </si>
  <si>
    <t>Supply Deen-Reen - Reconnect - Remote &amp; Local</t>
  </si>
  <si>
    <t>Supply Deen-Reen - Disconnect - Remote - AMI Event Logging</t>
  </si>
  <si>
    <t>Supply Deen-Reen - Disconnect - Remote - AMI Status Indication</t>
  </si>
  <si>
    <t>Supply Deen-Reen - Disconnect - Remote</t>
  </si>
  <si>
    <t>Supply Deen-Reen - Disconnect - Local - AMI Event Logging</t>
  </si>
  <si>
    <t>Supply Deen-Reen - Disconnect - Local - AMI Status Indication</t>
  </si>
  <si>
    <t>Supply Deen-Reen - Disconnect - Local</t>
  </si>
  <si>
    <t>Supply Deen-Reen - Disconnect - Local - Authorisation</t>
  </si>
  <si>
    <t>Supply Deen-Reen - Disconnect - Remote Deen Performance</t>
  </si>
  <si>
    <t>Supply Deen-Reen - Disconnect - Remote &amp; Local</t>
  </si>
  <si>
    <t>Supply Deen-Reen - General - Remote Deen &amp; Reen Status Performance</t>
  </si>
  <si>
    <t>Supply Deen-Reen - Reconnect - Remote - Autodisconnect - AMI Status Indication</t>
  </si>
  <si>
    <t>Supply Deen-Reen - Reconnect - Remote - Autodisconnect - Events</t>
  </si>
  <si>
    <t>Supply Deen-Reen - Reconnect - Remote - Autodisconnect - Energy Threshold</t>
  </si>
  <si>
    <t>Supply Deen-Reen - Reconnect - Remote - Autodisconnect - Enable-Disable</t>
  </si>
  <si>
    <t>Supply Deen-Reen - Reconnect - Remote - Autodisconnect - Calculation Time</t>
  </si>
  <si>
    <t>Supply Deen-Reen - Reconnect - Remote - Autodisconnect - Duration</t>
  </si>
  <si>
    <t xml:space="preserve">Supply Deen-Reen - General - Deen &amp; Reen Status Indication - Local Visual </t>
  </si>
  <si>
    <t>Supply Deen-Reen - General - Deen &amp; Reen Status Indication - Remote (AMI)</t>
  </si>
  <si>
    <t>Supply Deen-Reen - General - Remote &amp; Local, Deen &amp; Reen</t>
  </si>
  <si>
    <t>Unused operationally: Cat6 reprogram to reactive</t>
  </si>
  <si>
    <t>Performance - Collection of Daily Meter Reads</t>
  </si>
  <si>
    <t>DPI 4.1</t>
  </si>
  <si>
    <t>DPI 4.2</t>
  </si>
  <si>
    <t>Performance - Remote Read of Individual Meters</t>
  </si>
  <si>
    <t>DPI 4.3</t>
  </si>
  <si>
    <t>Performance - Remote Connect-Disconnect</t>
  </si>
  <si>
    <t>Performance - Remote Load Control Commands</t>
  </si>
  <si>
    <t>DPI 4.4</t>
  </si>
  <si>
    <t>DPI 4.5</t>
  </si>
  <si>
    <t>Performance - Meter Loss of Supply &amp; Outage Detection</t>
  </si>
  <si>
    <t>DPI 4.6</t>
  </si>
  <si>
    <t>Performance - Emergency Supply Capacity Limiting</t>
  </si>
  <si>
    <t>DPI 4.7</t>
  </si>
  <si>
    <t>Performance - Remotely Altering Settings in Meters</t>
  </si>
  <si>
    <t>DPI 4.8</t>
  </si>
  <si>
    <t>Performance - Remotely Reading Settings &amp; Status Indicators</t>
  </si>
  <si>
    <t>DPI 4.9</t>
  </si>
  <si>
    <t>Performance - Remotely Read Event Logs</t>
  </si>
  <si>
    <t>DPI 4.10</t>
  </si>
  <si>
    <t>Performance - HAN</t>
  </si>
  <si>
    <t>Load Control - Storage In the Meter of On-Off Times</t>
  </si>
  <si>
    <t xml:space="preserve"> </t>
  </si>
  <si>
    <t>Eg. Meter read exceptions from previous midnight</t>
  </si>
  <si>
    <t>QoS and Other Events - Meter LoS at &lt;= 20% Vsupply</t>
  </si>
  <si>
    <t xml:space="preserve">MET1019 </t>
  </si>
  <si>
    <t xml:space="preserve">MET1027 </t>
  </si>
  <si>
    <t xml:space="preserve">MET1029 </t>
  </si>
  <si>
    <t>MET1030</t>
  </si>
  <si>
    <t xml:space="preserve">MET1031 </t>
  </si>
  <si>
    <t xml:space="preserve">MET1032 </t>
  </si>
  <si>
    <t xml:space="preserve">MET1039 </t>
  </si>
  <si>
    <t xml:space="preserve">MET1141 </t>
  </si>
  <si>
    <t>Comms</t>
  </si>
  <si>
    <t xml:space="preserve">MET1082 </t>
  </si>
  <si>
    <t xml:space="preserve">MET1085 </t>
  </si>
  <si>
    <t>QoS - Voltage Sag - Start</t>
  </si>
  <si>
    <t>QoS - Voltage Sag - End</t>
  </si>
  <si>
    <t>QoS - Voltage Sag - Ptime</t>
  </si>
  <si>
    <t>QoS - Voltage Sag - Min Peak</t>
  </si>
  <si>
    <t>QoS - Voltage Swell - Start</t>
  </si>
  <si>
    <t>QoS - Voltage Swell - End</t>
  </si>
  <si>
    <t>QoS - Voltage Swell - Ptime</t>
  </si>
  <si>
    <t>QoS - Voltage Swell - Max Peak</t>
  </si>
  <si>
    <t>Load Control - Boost - LCD Display</t>
  </si>
  <si>
    <t>QoS - Low Power Factor - Start</t>
  </si>
  <si>
    <t>QoS - Low Power Factor - End</t>
  </si>
  <si>
    <t>QoS - Over Current Start</t>
  </si>
  <si>
    <t>QoS - Over Current End</t>
  </si>
  <si>
    <t xml:space="preserve">LAN3004 </t>
  </si>
  <si>
    <t xml:space="preserve">LAN3005 </t>
  </si>
  <si>
    <t xml:space="preserve">LAN3006 </t>
  </si>
  <si>
    <t xml:space="preserve">LAN3047 </t>
  </si>
  <si>
    <t xml:space="preserve">LAN3055 </t>
  </si>
  <si>
    <t xml:space="preserve">LAN3092 </t>
  </si>
  <si>
    <t>LAN3098</t>
  </si>
  <si>
    <t xml:space="preserve">LAN3079 </t>
  </si>
  <si>
    <t xml:space="preserve">LAN3061 </t>
  </si>
  <si>
    <t>LAN3100</t>
  </si>
  <si>
    <t>Have not been able to test</t>
  </si>
  <si>
    <t>LAN3099</t>
  </si>
  <si>
    <t>NMS6005</t>
  </si>
  <si>
    <t>NMS6016</t>
  </si>
  <si>
    <t>NMS6060</t>
  </si>
  <si>
    <t>UIQ App</t>
  </si>
  <si>
    <t>Unused operationally: AutoDis Enable-Didable</t>
  </si>
  <si>
    <t>Programs</t>
  </si>
  <si>
    <t>Firmware</t>
  </si>
  <si>
    <t>Prod Functionality</t>
  </si>
  <si>
    <t>Non Prod Functionality</t>
  </si>
  <si>
    <t>●All</t>
  </si>
  <si>
    <t>OoS - Manuf Test</t>
  </si>
  <si>
    <t>OoS - Untestable</t>
  </si>
  <si>
    <t>OoS - Non Prod</t>
  </si>
  <si>
    <t>Duplicate</t>
  </si>
  <si>
    <t>Supply Deen-Reen - General - Relay installed to Cat1-5 Meters</t>
  </si>
  <si>
    <t>Not Possible - planned technology never deployed</t>
  </si>
  <si>
    <t>UIQ</t>
  </si>
  <si>
    <t>BBD</t>
  </si>
  <si>
    <t>UIQ-BBD</t>
  </si>
  <si>
    <t>Meter</t>
  </si>
  <si>
    <t>UIQ-Meter</t>
  </si>
  <si>
    <t>FSU</t>
  </si>
  <si>
    <t>BBD-Meter</t>
  </si>
  <si>
    <t>UIQ-FWU</t>
  </si>
  <si>
    <t>Meter Button</t>
  </si>
  <si>
    <t>Meter LCD</t>
  </si>
  <si>
    <t>UIQ-MPC</t>
  </si>
  <si>
    <t>Function Category</t>
  </si>
  <si>
    <t>DPI</t>
  </si>
  <si>
    <t>M-Cubed</t>
  </si>
  <si>
    <t>Eng Mode</t>
  </si>
  <si>
    <t>AMM</t>
  </si>
  <si>
    <t>DPI Functional Test Conflicts</t>
  </si>
  <si>
    <t>QoS - Overvoltage - Settable</t>
  </si>
  <si>
    <t>QoS - Undervoltage - Settable</t>
  </si>
  <si>
    <t>Overvoltage: Max voltage recorded
Undervoltage: Min voltage recorded</t>
  </si>
  <si>
    <t>SCC - ESCC Disconnect Event</t>
  </si>
  <si>
    <t>SCC - ESCC Reconnect Event</t>
  </si>
  <si>
    <t>●Bcast LC commands
●ESCC</t>
  </si>
  <si>
    <t xml:space="preserve">Unused operationally: ESCC Bcast </t>
  </si>
  <si>
    <t>SCC - ESCC Enable-Disable</t>
  </si>
  <si>
    <t>SCC - ESCC Activate-Deactivate</t>
  </si>
  <si>
    <t>SCC - ESCC Enabled via AMM</t>
  </si>
  <si>
    <t>SCC - ESCC Disabled via AMM</t>
  </si>
  <si>
    <t>SCC - ESCC Activate via AMM</t>
  </si>
  <si>
    <t>SCC - ESCC Deactivate via AMM</t>
  </si>
  <si>
    <t>SCC - ESCC Contactor Open Duration - via AMM</t>
  </si>
  <si>
    <t>SCC - ESCC Demand-Time Thresholds - via AMM</t>
  </si>
  <si>
    <t>Manufacturer(s) to ensure compliance to Zigbee SEP</t>
  </si>
  <si>
    <t>Tamper Detection</t>
  </si>
  <si>
    <t>NetMgr</t>
  </si>
  <si>
    <t>MET</t>
  </si>
  <si>
    <t>Performance - Outage Detection Collection - 1Hr</t>
  </si>
  <si>
    <t>Performance - Meter Reads - Meter groups - 30mins</t>
  </si>
  <si>
    <t>Performance - Meter Reads - Meter groups - 1Hr</t>
  </si>
  <si>
    <t>Performance - Meter Reads - Meter groups - 6Hrs</t>
  </si>
  <si>
    <t>Performance - Meter Reads - Daily Collection - 24Hrs</t>
  </si>
  <si>
    <t>Performance - RSM - Remote Connect-Disconnect - 10mins</t>
  </si>
  <si>
    <t>Performance - RSM - Remote Connect-Disconnect - 1Hr</t>
  </si>
  <si>
    <t>Performance - RSM - Remote Connect-Disconnect - 6Hrs</t>
  </si>
  <si>
    <t>Performance - RSM - Read Deen-Reen Indicators - 30mins</t>
  </si>
  <si>
    <t>Performance - RSM - Read Deen-Reen Indicators - 1hr</t>
  </si>
  <si>
    <t>Performance - RSM - Read Deen-Reen Indicators - 6hrs</t>
  </si>
  <si>
    <t>Performance - Meter Reads - Event Jobs - 30mins</t>
  </si>
  <si>
    <t>Performance - Meter Reads - Event Jobs - 1hr</t>
  </si>
  <si>
    <t>Performance - Meter Reads - all meters - 1week</t>
  </si>
  <si>
    <t>Performance - Meter Reads - all meters - 2weeks</t>
  </si>
  <si>
    <t xml:space="preserve">LAN </t>
  </si>
  <si>
    <t>LAN</t>
  </si>
  <si>
    <t>NMS</t>
  </si>
  <si>
    <t>AMM-Events</t>
  </si>
  <si>
    <t>UIQ-NEM</t>
  </si>
  <si>
    <t>AMM-Schedules</t>
  </si>
  <si>
    <t>IHD</t>
  </si>
  <si>
    <t>Cat1-5</t>
  </si>
  <si>
    <t>CatAll</t>
  </si>
  <si>
    <t>MET1000</t>
  </si>
  <si>
    <t>MET1001</t>
  </si>
  <si>
    <t>MET1002</t>
  </si>
  <si>
    <t>MET1003</t>
  </si>
  <si>
    <t>MET1004</t>
  </si>
  <si>
    <t>MET1005</t>
  </si>
  <si>
    <t>MET1006</t>
  </si>
  <si>
    <t>MET1007</t>
  </si>
  <si>
    <t>MET1008</t>
  </si>
  <si>
    <t>MET1009</t>
  </si>
  <si>
    <t>MET1010</t>
  </si>
  <si>
    <t>MET1011</t>
  </si>
  <si>
    <t>MET1012</t>
  </si>
  <si>
    <t>MET1013</t>
  </si>
  <si>
    <t>MET1014</t>
  </si>
  <si>
    <t>MET1015</t>
  </si>
  <si>
    <t>MET1016</t>
  </si>
  <si>
    <t>MET1017</t>
  </si>
  <si>
    <t>MET1018</t>
  </si>
  <si>
    <t>MET1020</t>
  </si>
  <si>
    <t>MET1021</t>
  </si>
  <si>
    <t>MET1022</t>
  </si>
  <si>
    <t>MET1023</t>
  </si>
  <si>
    <t>MET1024</t>
  </si>
  <si>
    <t>MET1004A</t>
  </si>
  <si>
    <t>MET1025</t>
  </si>
  <si>
    <t>MET1026</t>
  </si>
  <si>
    <t xml:space="preserve">Metrology - </t>
  </si>
  <si>
    <t xml:space="preserve">AMI Functions - </t>
  </si>
  <si>
    <t>AMI Functions - Supply Disconnect-Reconnect Events</t>
  </si>
  <si>
    <t>AMI Functions - Sensitive Load Override</t>
  </si>
  <si>
    <t>AMI Functions - Sensitive Load Enable-Disable</t>
  </si>
  <si>
    <t>AMI Functions - Time Set Events</t>
  </si>
  <si>
    <t xml:space="preserve">AMI Functions - Time Sync Across Interval Boundary </t>
  </si>
  <si>
    <t>MET1033</t>
  </si>
  <si>
    <t>MET1028</t>
  </si>
  <si>
    <t>MET1034</t>
  </si>
  <si>
    <t>MET1035</t>
  </si>
  <si>
    <t>MET1036</t>
  </si>
  <si>
    <t>MET1037</t>
  </si>
  <si>
    <t>MET1038</t>
  </si>
  <si>
    <t>MET1040</t>
  </si>
  <si>
    <t>MET1041</t>
  </si>
  <si>
    <t>MET1042</t>
  </si>
  <si>
    <t>MET1043</t>
  </si>
  <si>
    <t>MET1044</t>
  </si>
  <si>
    <t>MET1045</t>
  </si>
  <si>
    <t>MET1046</t>
  </si>
  <si>
    <t>MET1047</t>
  </si>
  <si>
    <t>MET1048</t>
  </si>
  <si>
    <t>MET1049</t>
  </si>
  <si>
    <t>MET1050</t>
  </si>
  <si>
    <t>MET1051</t>
  </si>
  <si>
    <t>MET1052</t>
  </si>
  <si>
    <t>MET1054</t>
  </si>
  <si>
    <t>MET1055</t>
  </si>
  <si>
    <t>MET1056</t>
  </si>
  <si>
    <t>MET1057</t>
  </si>
  <si>
    <t>MET1058</t>
  </si>
  <si>
    <t>MET1059</t>
  </si>
  <si>
    <t>MET1060</t>
  </si>
  <si>
    <t>MET1061</t>
  </si>
  <si>
    <t>MET1062</t>
  </si>
  <si>
    <t>MET1063</t>
  </si>
  <si>
    <t>MET1064</t>
  </si>
  <si>
    <t>MET1065</t>
  </si>
  <si>
    <t>MET1066</t>
  </si>
  <si>
    <t>MET1067</t>
  </si>
  <si>
    <t>MET1068</t>
  </si>
  <si>
    <t>MET1069</t>
  </si>
  <si>
    <t>MET1070</t>
  </si>
  <si>
    <t>Network Mngmnt - Secure Comms on Optical, RJ45, Zigbee</t>
  </si>
  <si>
    <t>MET1071</t>
  </si>
  <si>
    <t>MET1072</t>
  </si>
  <si>
    <t>MET1073</t>
  </si>
  <si>
    <t>MET1074</t>
  </si>
  <si>
    <t>MET1075</t>
  </si>
  <si>
    <t>MET1076</t>
  </si>
  <si>
    <t>MET1077</t>
  </si>
  <si>
    <t>MET1078</t>
  </si>
  <si>
    <t>MET1079</t>
  </si>
  <si>
    <t xml:space="preserve">Firmware - </t>
  </si>
  <si>
    <t>Network Mngmnt - Security Compliance to DPI 3.12</t>
  </si>
  <si>
    <t>MET1086</t>
  </si>
  <si>
    <t>MET1081</t>
  </si>
  <si>
    <t>MET1084</t>
  </si>
  <si>
    <t>Network Interfaces - Meter Self Registration Compliance to DPI 3.14</t>
  </si>
  <si>
    <t xml:space="preserve">Network Interfaces - External Antenna - LCD Display </t>
  </si>
  <si>
    <t>Network Interfaces - WAN Modem Power Supply</t>
  </si>
  <si>
    <t>MET1087</t>
  </si>
  <si>
    <t>MET1088</t>
  </si>
  <si>
    <t>MET1089</t>
  </si>
  <si>
    <t>MET1090</t>
  </si>
  <si>
    <t>MET1091</t>
  </si>
  <si>
    <t>MET1092</t>
  </si>
  <si>
    <t>MET1093</t>
  </si>
  <si>
    <t xml:space="preserve">LAN Modem - </t>
  </si>
  <si>
    <t>LAN Modem - Locally Disable LAN Comms</t>
  </si>
  <si>
    <t>MET1094</t>
  </si>
  <si>
    <t>MET1095</t>
  </si>
  <si>
    <t>MET1096</t>
  </si>
  <si>
    <t>MET1097</t>
  </si>
  <si>
    <t>MET1098</t>
  </si>
  <si>
    <t>MET1099</t>
  </si>
  <si>
    <t>MET1100</t>
  </si>
  <si>
    <t>MET1101</t>
  </si>
  <si>
    <t>MET1102</t>
  </si>
  <si>
    <t>MET1103</t>
  </si>
  <si>
    <t xml:space="preserve">WAN Modem - </t>
  </si>
  <si>
    <t>WAN Modem - Locally Disable WAN Comms</t>
  </si>
  <si>
    <t>MET1104</t>
  </si>
  <si>
    <t>MET1105</t>
  </si>
  <si>
    <t>MET1106</t>
  </si>
  <si>
    <t>MET1107</t>
  </si>
  <si>
    <t>MET1108</t>
  </si>
  <si>
    <t>MET1109</t>
  </si>
  <si>
    <t>MET1110</t>
  </si>
  <si>
    <t>MET1111</t>
  </si>
  <si>
    <t>MET1112</t>
  </si>
  <si>
    <t>MET1113</t>
  </si>
  <si>
    <t>MET1114</t>
  </si>
  <si>
    <t>MET1115</t>
  </si>
  <si>
    <t>MET1116</t>
  </si>
  <si>
    <t xml:space="preserve">HAN Interface - </t>
  </si>
  <si>
    <t>HAN Interface - HAN Compliance to DPI 3.10</t>
  </si>
  <si>
    <t>HAN Interface - Locally Disable HAN Comms</t>
  </si>
  <si>
    <t>Unused operationally: Local HAN disable</t>
  </si>
  <si>
    <t>HAN Interface - HAN Transmit Max Power of 100mW</t>
  </si>
  <si>
    <t>HAN Interface - HAN Transmit Max Power Configurable</t>
  </si>
  <si>
    <t>HAN Interface - Metrology Unaffected by HAN</t>
  </si>
  <si>
    <t>MET1127</t>
  </si>
  <si>
    <t>MET1128</t>
  </si>
  <si>
    <t>MET1129</t>
  </si>
  <si>
    <t>MET1130</t>
  </si>
  <si>
    <t xml:space="preserve">Self Diagnostics - </t>
  </si>
  <si>
    <t>Self Diagnostics - Hardware Software Health Checks Notified to NMS</t>
  </si>
  <si>
    <t>MET1138</t>
  </si>
  <si>
    <t>MET1139</t>
  </si>
  <si>
    <t>MET1140</t>
  </si>
  <si>
    <t xml:space="preserve">RTC Reserve Power - </t>
  </si>
  <si>
    <t>MET1142</t>
  </si>
  <si>
    <t>MET1143</t>
  </si>
  <si>
    <t>MET1144</t>
  </si>
  <si>
    <t>MET1145</t>
  </si>
  <si>
    <t>MET1146</t>
  </si>
  <si>
    <t>MET1147</t>
  </si>
  <si>
    <t>MET1148</t>
  </si>
  <si>
    <t>MET1149</t>
  </si>
  <si>
    <t>MET1150</t>
  </si>
  <si>
    <t>MET1151</t>
  </si>
  <si>
    <t>MET1152</t>
  </si>
  <si>
    <t xml:space="preserve">Local Config &amp; Programming - </t>
  </si>
  <si>
    <t>Local Config &amp; Programming - External Antenna - Enabled Locally</t>
  </si>
  <si>
    <t>Local Config &amp; Programming - Meters Preprogrammed with Multiple Tariffs</t>
  </si>
  <si>
    <t>MET1154</t>
  </si>
  <si>
    <t>MET1155</t>
  </si>
  <si>
    <t>MET1156</t>
  </si>
  <si>
    <t>MET1157</t>
  </si>
  <si>
    <t>MET1158</t>
  </si>
  <si>
    <t xml:space="preserve">Local Display - </t>
  </si>
  <si>
    <t>MET1153A</t>
  </si>
  <si>
    <t>MET1153B</t>
  </si>
  <si>
    <t>MET1153C</t>
  </si>
  <si>
    <t>MET1153D</t>
  </si>
  <si>
    <t>MET1153E</t>
  </si>
  <si>
    <t>MET1153F</t>
  </si>
  <si>
    <t>MET1153G</t>
  </si>
  <si>
    <t>MET1153H</t>
  </si>
  <si>
    <t>MET1153I</t>
  </si>
  <si>
    <t>MET1153J</t>
  </si>
  <si>
    <t>MET1153K</t>
  </si>
  <si>
    <t>MET1153L</t>
  </si>
  <si>
    <t>MET1153M</t>
  </si>
  <si>
    <t>MET1153N</t>
  </si>
  <si>
    <t>MET1153O</t>
  </si>
  <si>
    <t>Local Display - HAN Enabled Meter - LCD Display</t>
  </si>
  <si>
    <t>Local Display - Contactor State</t>
  </si>
  <si>
    <t>Local Display - Operating status and alarm conditions</t>
  </si>
  <si>
    <t>Local Display - Time in 24 hour format</t>
  </si>
  <si>
    <t>Local Display - Date in day: month: year format</t>
  </si>
  <si>
    <t>Local Display - Property number where electronic coding is used</t>
  </si>
  <si>
    <t>Local Display - Count of operations of each internal contactor</t>
  </si>
  <si>
    <t>Local Display - All segment test display</t>
  </si>
  <si>
    <t>Local Display - Alarm/error conditions displayed as a code</t>
  </si>
  <si>
    <t>Local Display - Indication of polarity for each phase</t>
  </si>
  <si>
    <t>Local Display - Fault test display</t>
  </si>
  <si>
    <t>Local Display - Energy register contents &amp; Code Identifier for each register</t>
  </si>
  <si>
    <t>RSM &amp; Load Control</t>
  </si>
  <si>
    <t>RSM &amp; SCC</t>
  </si>
  <si>
    <t>Firmware - FWU Compliance to DPI 3.13</t>
  </si>
  <si>
    <t>Firmware - Retrograde Firmware on Unsuccessful FWU &amp; Notify NMS</t>
  </si>
  <si>
    <t>MET doesnt specify if its referring to CLEM &amp;/or NIC</t>
  </si>
  <si>
    <t>Firmware - Disable NMS Notifications for Successful &amp; Fail FWUs</t>
  </si>
  <si>
    <t>No plans to change default prod settings</t>
  </si>
  <si>
    <t>Firmware - Send FW &amp; Store in Meter Before Activation</t>
  </si>
  <si>
    <t>Firmware - NMS Notifications for Successful FWUs</t>
  </si>
  <si>
    <t>Network Interfaces - LCD Display - LAN, WAN, HAN RX Code &amp; Icon</t>
  </si>
  <si>
    <t>Network Interfaces - LCD Display - LAN, WAN, HAN TX Code &amp; Icon</t>
  </si>
  <si>
    <t>Tamper Detection - Compliance to DPI 3.11</t>
  </si>
  <si>
    <t>Tamper Detection - DELV</t>
  </si>
  <si>
    <t>Tamper Detection - Change Meter Settings &amp; Firmware</t>
  </si>
  <si>
    <t>Tamper Detection - Change Meter Password</t>
  </si>
  <si>
    <t>Tamper Detection - ETBC &amp; Case Removed</t>
  </si>
  <si>
    <t>Tamper Detection - Config of Tamper Events - Remote &amp; Local</t>
  </si>
  <si>
    <t>No changes to prod tamper settings planned</t>
  </si>
  <si>
    <t>Tamper Detection - Reverse Energy Detect</t>
  </si>
  <si>
    <t>Tamper Detection - Reverse Energy Detect Notification Disabled</t>
  </si>
  <si>
    <t>SCC - Sensitive Load Overrides ESCC</t>
  </si>
  <si>
    <t>SCC - Sensitive Load Events</t>
  </si>
  <si>
    <t>SCC - Setting Change Events Notified to NMS, Remote &amp; Local</t>
  </si>
  <si>
    <t>SCC - Randomisation Function</t>
  </si>
  <si>
    <t>SCC - Compliance to DPI 3.9</t>
  </si>
  <si>
    <t>QoS &amp; Other Events - Compliance to DPI 3.8</t>
  </si>
  <si>
    <t>DPI 3.8 Appendix A</t>
  </si>
  <si>
    <t xml:space="preserve">QoS &amp; Other Events - </t>
  </si>
  <si>
    <t>MET1053</t>
  </si>
  <si>
    <t>QoS &amp; Other Events - 100 Event Minimum Capacity Storage</t>
  </si>
  <si>
    <t>QoS &amp; Other Events - Configuration of Event  Data</t>
  </si>
  <si>
    <t>No changes to event configuration planned</t>
  </si>
  <si>
    <t>QoS &amp; Other Events - QoS Events</t>
  </si>
  <si>
    <t>Outage Detection - Compliance to DPI 3.7</t>
  </si>
  <si>
    <t>Outage Detection - 3 Phase Meter Phase Failures</t>
  </si>
  <si>
    <t>Outage Detection - Event Settings Disable-Enable Remotely/Locally</t>
  </si>
  <si>
    <t>No changes to outage settings planned</t>
  </si>
  <si>
    <t>Outage Detection - Power Supply - TX Power</t>
  </si>
  <si>
    <t>Outage Detection - Power Supply - Lifespan</t>
  </si>
  <si>
    <t>Outage Detection - Power Supply - Separate from RTC PS</t>
  </si>
  <si>
    <r>
      <rPr>
        <sz val="10"/>
        <color theme="1"/>
        <rFont val="Calibri"/>
        <family val="2"/>
      </rPr>
      <t>●</t>
    </r>
    <r>
      <rPr>
        <sz val="10"/>
        <color theme="1"/>
        <rFont val="Calibri"/>
        <family val="2"/>
        <scheme val="minor"/>
      </rPr>
      <t xml:space="preserve">Meter manuf compliance expectations
</t>
    </r>
    <r>
      <rPr>
        <sz val="10"/>
        <color theme="1"/>
        <rFont val="Calibri"/>
        <family val="2"/>
      </rPr>
      <t>●NSCC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</rPr>
      <t>●Cat4-5 reactive energy
●Local Deen/Reen
●Meter group connect-disconnects
●Load Control - Utility Control of Other Load
●HAN - Load Control Report Event Status
●HAN - Meters Join With Minimum 16 IHDs
●HAN - Meter Tariff Updates in HAN Event
●More than 1 On-Off time in tariff
●Events - Change in Meter Settings (all)
●Events - Undervoltage and Overvoltage - Settable
●Auto-Disconnect Disable-Enable
●Bcast ESCC commands
●ESCC Schedules</t>
    </r>
  </si>
  <si>
    <t>Outage Detection - Event is Configurable</t>
  </si>
  <si>
    <t>Load Control - Compliance to DPI 3.6</t>
  </si>
  <si>
    <t xml:space="preserve">DPI 3.6 </t>
  </si>
  <si>
    <t>Load Control - Remotely Configurable Bcast Group Membership</t>
  </si>
  <si>
    <t>Load Control - Sensitve Load Overrides LC Off Commands</t>
  </si>
  <si>
    <t>Load Control - Boost Function</t>
  </si>
  <si>
    <t>Load Control - Change Cat3 Boost Settings to an Interval Channel</t>
  </si>
  <si>
    <t>No changes to Cat3 tariff settings planned</t>
  </si>
  <si>
    <t>DPI all</t>
  </si>
  <si>
    <t>AMI Functions - Autodisconnect Events</t>
  </si>
  <si>
    <t>AMI Functions - Interval Data Stored in FIFO Rolling Buffer</t>
  </si>
  <si>
    <t>Metrology - Boost Function</t>
  </si>
  <si>
    <t>Metrology - Electrical Rating Standards</t>
  </si>
  <si>
    <t xml:space="preserve">Metrology - Cat2 Export-Import, Interval &amp; Register Data </t>
  </si>
  <si>
    <t>Metrology - Cat3 Separate Metering for Load Control</t>
  </si>
  <si>
    <t>Metrology - Type 6 Metering</t>
  </si>
  <si>
    <t>Metrology - Minimum of 3 TOU Registers</t>
  </si>
  <si>
    <t>Metrology - Programmable TOU Registers</t>
  </si>
  <si>
    <t>Metrology - Configurable Interval Registers</t>
  </si>
  <si>
    <t>No changes to interval register units planned</t>
  </si>
  <si>
    <t>Metrology - Programmable Multi Rate Metering</t>
  </si>
  <si>
    <t>No changes to energy registers planned</t>
  </si>
  <si>
    <t>Metrology - Supply Variations do not Affect Meter Reads, Settings &amp; Time</t>
  </si>
  <si>
    <t>Metrology - Cat2-3 Meters Have 2 Outputs - LM &amp; LC</t>
  </si>
  <si>
    <t>Metrology - Cat3 Meter Has 4 Interval Channels</t>
  </si>
  <si>
    <t>Metrology - Cat4-6 Meters Programmable for Export Data</t>
  </si>
  <si>
    <t>RSM, SCC</t>
  </si>
  <si>
    <t>Comms, HAN</t>
  </si>
  <si>
    <t>Local Config &amp; Programming - Time-Date Reset via M-Cubed</t>
  </si>
  <si>
    <t>Phase failure assumed to be &lt; settings phase failure  &amp; not actual (approx. 114V). 
Ignore single phase meter phase failure events</t>
  </si>
  <si>
    <t>OIR</t>
  </si>
  <si>
    <t>External Antenna enabled Remotely</t>
  </si>
  <si>
    <t>No changes to settings planned</t>
  </si>
  <si>
    <t>Manufacturers one-off harware test</t>
  </si>
  <si>
    <t>Metrology - Interval Data Minimum Resolution of 100Wh/100VArh</t>
  </si>
  <si>
    <t xml:space="preserve">Metrology - Interval Data Sum Equals Regsiter Data </t>
  </si>
  <si>
    <t>Metrology - Cat3 Meter Program Configurations</t>
  </si>
  <si>
    <t>LAN3000</t>
  </si>
  <si>
    <t>LAN3001</t>
  </si>
  <si>
    <t>LAN3002</t>
  </si>
  <si>
    <t>LAN3003</t>
  </si>
  <si>
    <t>TOTAL</t>
  </si>
  <si>
    <t>Requirement Status</t>
  </si>
  <si>
    <t>LAN3083</t>
  </si>
  <si>
    <t>LAN3084</t>
  </si>
  <si>
    <t>LAN3085</t>
  </si>
  <si>
    <t>LAN3086</t>
  </si>
  <si>
    <t>LAN3087</t>
  </si>
  <si>
    <t>LAN3088</t>
  </si>
  <si>
    <t>LAN3089</t>
  </si>
  <si>
    <t>LAN3090</t>
  </si>
  <si>
    <t>LAN3091</t>
  </si>
  <si>
    <t>LAN3093c</t>
  </si>
  <si>
    <t>LAN3093a</t>
  </si>
  <si>
    <t>LAN3093b</t>
  </si>
  <si>
    <t>LAN3101</t>
  </si>
  <si>
    <t>LAN3102</t>
  </si>
  <si>
    <t>LAN3103</t>
  </si>
  <si>
    <t>Not supported</t>
  </si>
  <si>
    <t>LAN3094</t>
  </si>
  <si>
    <t>LAN3095</t>
  </si>
  <si>
    <t>LAN3096</t>
  </si>
  <si>
    <t>LAN3097</t>
  </si>
  <si>
    <t>LAN3104</t>
  </si>
  <si>
    <t>LAN3105</t>
  </si>
  <si>
    <t>LAN3106</t>
  </si>
  <si>
    <t>LAN3107</t>
  </si>
  <si>
    <t>LAN3108</t>
  </si>
  <si>
    <t>LAN3109</t>
  </si>
  <si>
    <t>LAN3110</t>
  </si>
  <si>
    <t>LAN3113</t>
  </si>
  <si>
    <t>LAN3114</t>
  </si>
  <si>
    <t>LAN3115</t>
  </si>
  <si>
    <t>LAN3116</t>
  </si>
  <si>
    <t>LAN3117</t>
  </si>
  <si>
    <t>LAN3118</t>
  </si>
  <si>
    <t>LAN3119</t>
  </si>
  <si>
    <t>LAN3120</t>
  </si>
  <si>
    <t>LAN3121</t>
  </si>
  <si>
    <t>LAN3122</t>
  </si>
  <si>
    <t>LAN3123</t>
  </si>
  <si>
    <t>LAN3124</t>
  </si>
  <si>
    <t>LAN3125</t>
  </si>
  <si>
    <t>Detail required from SSN</t>
  </si>
  <si>
    <t>Testable</t>
  </si>
  <si>
    <t>LAN3073</t>
  </si>
  <si>
    <t>LAN3074</t>
  </si>
  <si>
    <t>LAN3075</t>
  </si>
  <si>
    <t>LAN3076</t>
  </si>
  <si>
    <t>LAN3077</t>
  </si>
  <si>
    <t>LAN3078</t>
  </si>
  <si>
    <t>LAN3080</t>
  </si>
  <si>
    <t>LAN3081</t>
  </si>
  <si>
    <t>LAN3082</t>
  </si>
  <si>
    <t>NMS6045ai</t>
  </si>
  <si>
    <t>NMS6045aii</t>
  </si>
  <si>
    <t>NMS6045aiii</t>
  </si>
  <si>
    <t>NMS6045aiv</t>
  </si>
  <si>
    <t>NMS6045av</t>
  </si>
  <si>
    <t>Field Service Support - Management Services - Firmware Upgrade</t>
  </si>
  <si>
    <t>Field Service Support - Management Services - Event History</t>
  </si>
  <si>
    <t>Field Service Support - Management Services - Status Information</t>
  </si>
  <si>
    <t>Field Service Support - Management Services - Meter Config Adjustment</t>
  </si>
  <si>
    <t>Field Service Support - Management Services - Meter Config Status</t>
  </si>
  <si>
    <t>NMS6044ai</t>
  </si>
  <si>
    <t>NMS6044aii</t>
  </si>
  <si>
    <t>NMS6044aiii</t>
  </si>
  <si>
    <t>NMS6044aiv</t>
  </si>
  <si>
    <t>NMS6044av</t>
  </si>
  <si>
    <t>NMS6044avi</t>
  </si>
  <si>
    <t>NMS6044avii</t>
  </si>
  <si>
    <t>NMS6044aviii</t>
  </si>
  <si>
    <t>NMS6044aix</t>
  </si>
  <si>
    <t>NMS6044ax</t>
  </si>
  <si>
    <t>NMS6044axi</t>
  </si>
  <si>
    <t>Field Service Support - Applications Services - Interval Data</t>
  </si>
  <si>
    <t>Meter config = CLEM ?</t>
  </si>
  <si>
    <t xml:space="preserve">LAN3046 </t>
  </si>
  <si>
    <t>LAN3048</t>
  </si>
  <si>
    <t>LAN3049</t>
  </si>
  <si>
    <t xml:space="preserve">LAN3050 </t>
  </si>
  <si>
    <t>LAN3051</t>
  </si>
  <si>
    <t xml:space="preserve">System Functional - </t>
  </si>
  <si>
    <t>Relay Functional - Time Synchronisation</t>
  </si>
  <si>
    <t>Relay Technical - Firmware Upgrade - Remote</t>
  </si>
  <si>
    <t>Relay Technical - Firmware Upgrade - Local</t>
  </si>
  <si>
    <t>Relay Technical - Firmware Upgrade - Detect-Recover Failures</t>
  </si>
  <si>
    <t>Relay Technical - Firmware Upgrade - Integrety Checks</t>
  </si>
  <si>
    <t>Relay Technical - Firmware Retrograde</t>
  </si>
  <si>
    <t>Relay Technical - Firmware Upgrade - Store Function</t>
  </si>
  <si>
    <t>Relay Technical -Relay Detects Connection Failures</t>
  </si>
  <si>
    <t>AP Functional - Supports Bcast</t>
  </si>
  <si>
    <t>AP Technical - WAN Modem Pre-installed</t>
  </si>
  <si>
    <t>AP Technical - BBD Battery Field Replacable</t>
  </si>
  <si>
    <t>AP Technical - Firmware Upgrade - Remote</t>
  </si>
  <si>
    <t>AP Technical - Firmware Upgrade - Local</t>
  </si>
  <si>
    <t>AP Technical - Firmware Upgrade - Detect-Recover Failures</t>
  </si>
  <si>
    <t>AP Technical - Firmware Upgrade - Integrety Checks</t>
  </si>
  <si>
    <t>AP Technical - Firmware Retrograde</t>
  </si>
  <si>
    <t>AP Technical - Firmware Upgrade - Store Function</t>
  </si>
  <si>
    <t>AP Technical - Firmware Upgrade - Recover From Failure</t>
  </si>
  <si>
    <t>AP Technical - Design Life of 15 Years</t>
  </si>
  <si>
    <t>AP Technical - Battery Design Life of 5 Years</t>
  </si>
  <si>
    <t>AP Technical - Delivered with Peripheral Equipment</t>
  </si>
  <si>
    <t>LAN3053</t>
  </si>
  <si>
    <t>LAN3007</t>
  </si>
  <si>
    <t>LAN3008</t>
  </si>
  <si>
    <t>LAN3009</t>
  </si>
  <si>
    <t>LAN3010</t>
  </si>
  <si>
    <t>LAN3011</t>
  </si>
  <si>
    <t>LAN3012</t>
  </si>
  <si>
    <t>LAN3013</t>
  </si>
  <si>
    <t>LAN3014</t>
  </si>
  <si>
    <t>LAN3015</t>
  </si>
  <si>
    <t>LAN3016</t>
  </si>
  <si>
    <t>LAN3017</t>
  </si>
  <si>
    <t>LAN3018</t>
  </si>
  <si>
    <t>LAN3019</t>
  </si>
  <si>
    <t>LAN3020</t>
  </si>
  <si>
    <t>LAN3021</t>
  </si>
  <si>
    <t>LAN3022</t>
  </si>
  <si>
    <t>LAN3023</t>
  </si>
  <si>
    <t>LAN3024</t>
  </si>
  <si>
    <t>LAN3025</t>
  </si>
  <si>
    <t>LAN3026</t>
  </si>
  <si>
    <t>LAN3027</t>
  </si>
  <si>
    <t>LAN3028</t>
  </si>
  <si>
    <t>LAN3029</t>
  </si>
  <si>
    <t>LAN3030</t>
  </si>
  <si>
    <t>LAN3031</t>
  </si>
  <si>
    <t>LAN3032</t>
  </si>
  <si>
    <t>LAN3033</t>
  </si>
  <si>
    <t>LAN3034</t>
  </si>
  <si>
    <t>LAN3035</t>
  </si>
  <si>
    <t>LAN3036</t>
  </si>
  <si>
    <t>LAN3037</t>
  </si>
  <si>
    <t>LAN3038</t>
  </si>
  <si>
    <t>LAN3039</t>
  </si>
  <si>
    <t>LAN3040</t>
  </si>
  <si>
    <t>LAN3041</t>
  </si>
  <si>
    <t>LAN3042</t>
  </si>
  <si>
    <t>LAN3044</t>
  </si>
  <si>
    <t>LAN3045</t>
  </si>
  <si>
    <t xml:space="preserve">System Technical - </t>
  </si>
  <si>
    <t>DPI 4</t>
  </si>
  <si>
    <t>System Performance - Supports DPI</t>
  </si>
  <si>
    <t>System Performance - Single Hop Bandwidwith of 100 kb/s</t>
  </si>
  <si>
    <t>System Performance - WAN Data Compression</t>
  </si>
  <si>
    <t>System Performance - 5Min LAN Modems Register with AP</t>
  </si>
  <si>
    <t>System Functional - Multi Level Message Prioritisation</t>
  </si>
  <si>
    <t>Message priorities unknown to UE</t>
  </si>
  <si>
    <t>System Functional - BBDs Report Signal Strength to NMS</t>
  </si>
  <si>
    <t>System Functional - New Meter Manufacturer Allowable into LAN</t>
  </si>
  <si>
    <t>System Technical - LAN Transmission in ISM Band</t>
  </si>
  <si>
    <t>System Technical - Device Maximum Transmission Power of 30 dBm</t>
  </si>
  <si>
    <t>System Technical - Firmware Release Notes</t>
  </si>
  <si>
    <t>System Technical - Vendor Defect Portal</t>
  </si>
  <si>
    <t>System Technical - Failure Rate For BBDs of 1%</t>
  </si>
  <si>
    <t xml:space="preserve">System Security - </t>
  </si>
  <si>
    <t>System Security - Cryptographic algorithms</t>
  </si>
  <si>
    <t>System Security - Cryptographic Services</t>
  </si>
  <si>
    <t>System Security - Cryptographic Algorithms</t>
  </si>
  <si>
    <t>System Security - Cryptographic Keys Renewal Rate</t>
  </si>
  <si>
    <t>System Security - Bcast Traffic Security</t>
  </si>
  <si>
    <t>System Security - Robust from Attack</t>
  </si>
  <si>
    <t>LAN3028a</t>
  </si>
  <si>
    <t>System Security - Device LAN Join Authenticated</t>
  </si>
  <si>
    <t>System Security - Cryptographic Keys Secure Storage</t>
  </si>
  <si>
    <t>System Security - Cryptographic Code Inspection Allowed for Customer</t>
  </si>
  <si>
    <t>System Security - Secure BBD Remote Comms Only</t>
  </si>
  <si>
    <t>LAN port not used by UE. A pen test candidate</t>
  </si>
  <si>
    <t>System Security - Device LAN Port Security</t>
  </si>
  <si>
    <t>System Security - Device NIC FW has Internal Upgrade Checks</t>
  </si>
  <si>
    <t>System Security - BBDs Physical Tamper Detection</t>
  </si>
  <si>
    <t>System Security - Tamper Detection</t>
  </si>
  <si>
    <t>LAN3057</t>
  </si>
  <si>
    <t>LAN3058</t>
  </si>
  <si>
    <t>LAN3059</t>
  </si>
  <si>
    <t>LAN3060</t>
  </si>
  <si>
    <t>LAN3062</t>
  </si>
  <si>
    <t>Relay Functional - Auto Adopts Meters</t>
  </si>
  <si>
    <t>Relay Functional - Remotely Configurable</t>
  </si>
  <si>
    <t>Relay Functional - Supplied Pre-configured to Customer</t>
  </si>
  <si>
    <t>AP Functional - Auto Adopts Meters</t>
  </si>
  <si>
    <t>AP Functional - Supports SNMP v3</t>
  </si>
  <si>
    <t>AP Functional - Loss of Power Event Notification</t>
  </si>
  <si>
    <t>AP Functional - Tamper Event Notification</t>
  </si>
  <si>
    <t>AP Technical - Supports Antenna Installation 4m Away</t>
  </si>
  <si>
    <t>AP Functional - Connection to 5,000 Meters</t>
  </si>
  <si>
    <t>AP Functional - Loss of Battery Power Event Notification</t>
  </si>
  <si>
    <t>Meter Functional - Network ID</t>
  </si>
  <si>
    <t>Meter Functional - External Antenna</t>
  </si>
  <si>
    <t>Meter Functional - Auto Adopt AP</t>
  </si>
  <si>
    <t>Meter Functional - Compatible with AP &amp; Relay</t>
  </si>
  <si>
    <t>Meter Functional - Report Signal Strength</t>
  </si>
  <si>
    <t>Meter Functional - Meter Allowed to Integrate into AMI</t>
  </si>
  <si>
    <t>Meter Technical - Design Life of 15 Years</t>
  </si>
  <si>
    <t>AP Functional - WAN Modem Installed</t>
  </si>
  <si>
    <t>AP Functional - WAN Modem Operates 3G 850-2100 MHz</t>
  </si>
  <si>
    <t xml:space="preserve">AP Functional - WAN Interface </t>
  </si>
  <si>
    <t>AP Functional - WAN Modem Replaceability</t>
  </si>
  <si>
    <t>AP Functional - WAN Interface Supports IP Network Layer</t>
  </si>
  <si>
    <t>AP Functional - Time Synchronisation</t>
  </si>
  <si>
    <t>AP Functional - WAN Interface Supports Static IP</t>
  </si>
  <si>
    <t>AP Functional - Loss of AC Power Event Notification</t>
  </si>
  <si>
    <t>AP Functional - WAN Interface Supports Events Aggregated to NMS</t>
  </si>
  <si>
    <t>AP Functional - Non Volatile Memory Capacity</t>
  </si>
  <si>
    <t>AP Functional - On-Site Config Not Required</t>
  </si>
  <si>
    <t>AP Functional - Configured by SSN for Addresses &amp; Security Keys</t>
  </si>
  <si>
    <t>LAN3063</t>
  </si>
  <si>
    <t>LAN3064</t>
  </si>
  <si>
    <t>LAN3065</t>
  </si>
  <si>
    <t>LAN3066</t>
  </si>
  <si>
    <t>LAN3067</t>
  </si>
  <si>
    <t>LAN3070</t>
  </si>
  <si>
    <t>LAN3071</t>
  </si>
  <si>
    <t>LAN3072</t>
  </si>
  <si>
    <t>Relay Functional - SNMP Support</t>
  </si>
  <si>
    <t>Relay Technical - Supports Antenna Installation 4m Away</t>
  </si>
  <si>
    <t>Relay Technical - Packaging Labels With NID</t>
  </si>
  <si>
    <t>AP Technical - Packaging Labels With NID</t>
  </si>
  <si>
    <t>Relay Technical - Manifest File</t>
  </si>
  <si>
    <t>AP Technical - Manifest File</t>
  </si>
  <si>
    <t>Relay Technical - Factory Default Memory Reset</t>
  </si>
  <si>
    <t>AP Technical - Factory Default Memory Reset</t>
  </si>
  <si>
    <t>Relay Technical - IP65 Rated Enclosure</t>
  </si>
  <si>
    <t>AP Technical - IP65 Rated Enclosure</t>
  </si>
  <si>
    <t>Relay Technical - 4 Hours of Battery Operation</t>
  </si>
  <si>
    <t>AP Technical - 4 Hours of Battery Operation</t>
  </si>
  <si>
    <t>Relay Technical - Battery Field Replacable</t>
  </si>
  <si>
    <t>Relay Technical - Battery Power Monitoring</t>
  </si>
  <si>
    <t>AP Technical - Battery Power Monitoring</t>
  </si>
  <si>
    <t>Relay Technical - Design Life of 15 Years</t>
  </si>
  <si>
    <t>Relay Technical - Battery Design Life of 5 Years</t>
  </si>
  <si>
    <t>Relay Technical - Delivered with Peripheral Equipment</t>
  </si>
  <si>
    <t>AP Technical - WAN Modem Bandwidth of 850-2100 MHz</t>
  </si>
  <si>
    <t>AP Functional - Remotely Configurable</t>
  </si>
  <si>
    <t>Relay Functional - Locally Configurable</t>
  </si>
  <si>
    <t>AP Functional - Locally Configurable</t>
  </si>
  <si>
    <t>Field Service Support - Applications Services - Connect/Disconnect</t>
  </si>
  <si>
    <t>Field Service Support - Applications Services - Load Control</t>
  </si>
  <si>
    <t>Field Service Support - Applications Services - Group Load Control</t>
  </si>
  <si>
    <t>Field Service Support - Applications Services - Outage Detection Events</t>
  </si>
  <si>
    <t>Field Service Support - Applications Services - QoS History</t>
  </si>
  <si>
    <t>Field Service Support - Applications Services - SCC Adjustment</t>
  </si>
  <si>
    <t>Field Service Support - Applications Services - HAN Interfacing  &amp; Functions</t>
  </si>
  <si>
    <t>Field Service Support - Applications Services - Tamper Events</t>
  </si>
  <si>
    <t>Field Service Support - Applications Services - Registration of Meters</t>
  </si>
  <si>
    <t>System Functional - Mesh Routing - Peer-to-Peer (Hop Nodes)</t>
  </si>
  <si>
    <t>System Functional - Mesh Routing - To AP</t>
  </si>
  <si>
    <t xml:space="preserve">System Performance - Network Integrity Unaffected by AP Dropout </t>
  </si>
  <si>
    <t>System Functional - Meters/Relays Register to Correct Network AP</t>
  </si>
  <si>
    <t>LAN3056a</t>
  </si>
  <si>
    <t>LAN3056b</t>
  </si>
  <si>
    <t>LAN3056c</t>
  </si>
  <si>
    <t>Relay Functional - Loss of Battery Power Event Notification</t>
  </si>
  <si>
    <t>Relay Functional - Tamper Event Notification</t>
  </si>
  <si>
    <t>Relay Functional - Loss of AC Power Event Notification</t>
  </si>
  <si>
    <t>Meter &amp; BBDs. NIC &amp; CLEM firmware</t>
  </si>
  <si>
    <t>System Functional - Software Stack Provided</t>
  </si>
  <si>
    <t>System Security - BBDs Secure Boot Check (for Firmware Integrity)</t>
  </si>
  <si>
    <t>Required from SSN: NIC images that will fail</t>
  </si>
  <si>
    <t>Required from Secure: CLEM images that will fail</t>
  </si>
  <si>
    <t>Firmware - Upgrades Possible for Life of Meter</t>
  </si>
  <si>
    <t>NMS6000</t>
  </si>
  <si>
    <t>NMS6001</t>
  </si>
  <si>
    <t>NMS6002</t>
  </si>
  <si>
    <t>NMS6003</t>
  </si>
  <si>
    <t>NMS6004</t>
  </si>
  <si>
    <t>NMS6009</t>
  </si>
  <si>
    <t>NMS6010</t>
  </si>
  <si>
    <t>NMS6011</t>
  </si>
  <si>
    <t>NMS6012</t>
  </si>
  <si>
    <t>NMS6013</t>
  </si>
  <si>
    <t>NMS6014</t>
  </si>
  <si>
    <t>NMS6015</t>
  </si>
  <si>
    <t>NMS6018</t>
  </si>
  <si>
    <t>NMS6019</t>
  </si>
  <si>
    <t>NMS6020</t>
  </si>
  <si>
    <t>NMS6021</t>
  </si>
  <si>
    <t>NMS6023</t>
  </si>
  <si>
    <t>NMS6024</t>
  </si>
  <si>
    <t>NMS6025</t>
  </si>
  <si>
    <t>NMS6026</t>
  </si>
  <si>
    <t>NMS6028</t>
  </si>
  <si>
    <t>NMS6029</t>
  </si>
  <si>
    <t>NMS6033</t>
  </si>
  <si>
    <t>NMS6034</t>
  </si>
  <si>
    <t>NMS6035</t>
  </si>
  <si>
    <t>NMS6036</t>
  </si>
  <si>
    <t>NMS6039</t>
  </si>
  <si>
    <t>NMS6041</t>
  </si>
  <si>
    <t>NMS6042</t>
  </si>
  <si>
    <t>NMS6043</t>
  </si>
  <si>
    <t>NMS6061</t>
  </si>
  <si>
    <t>NMS6063</t>
  </si>
  <si>
    <t>NMS6064</t>
  </si>
  <si>
    <t>NMS6046</t>
  </si>
  <si>
    <t>NMS6047</t>
  </si>
  <si>
    <t>NMS6048</t>
  </si>
  <si>
    <t>NMS6050</t>
  </si>
  <si>
    <t>NMS6051</t>
  </si>
  <si>
    <t>NMS6052</t>
  </si>
  <si>
    <t>NMS6053</t>
  </si>
  <si>
    <t>NMS6054</t>
  </si>
  <si>
    <t>NMS6055</t>
  </si>
  <si>
    <t>NMS6056</t>
  </si>
  <si>
    <t>NMS6057</t>
  </si>
  <si>
    <t>NMS6058</t>
  </si>
  <si>
    <t>NMS6059</t>
  </si>
  <si>
    <t>NMS6060B</t>
  </si>
  <si>
    <t xml:space="preserve">Performance - </t>
  </si>
  <si>
    <t>Network Device Mngmnt -</t>
  </si>
  <si>
    <t xml:space="preserve">AMI Functional - </t>
  </si>
  <si>
    <t>AMI Functional - NMS Network Event History</t>
  </si>
  <si>
    <t>Architecture -</t>
  </si>
  <si>
    <t>NMS6006A</t>
  </si>
  <si>
    <t>NMS6006B</t>
  </si>
  <si>
    <t>NMS6006C</t>
  </si>
  <si>
    <t>NMS6006D</t>
  </si>
  <si>
    <t>NMS6006E</t>
  </si>
  <si>
    <t>NMS6006F</t>
  </si>
  <si>
    <t>NMS6006G</t>
  </si>
  <si>
    <t>NMS6006H</t>
  </si>
  <si>
    <t>NMS6006I</t>
  </si>
  <si>
    <t>NMS6006J</t>
  </si>
  <si>
    <t>NMS6006K</t>
  </si>
  <si>
    <t>NMS6006L</t>
  </si>
  <si>
    <t>AMI Functional - NMS Downstream - Remote Interval Read</t>
  </si>
  <si>
    <t>AMI Functional - NMS Downstream - Disconnect-Reconnect</t>
  </si>
  <si>
    <t>AMI Functional - NMS Downstream - Time Sync</t>
  </si>
  <si>
    <t>AMI Functional - NMS Downstream - Individual Load Control</t>
  </si>
  <si>
    <t>AMI Functional - NMS Downstream - Group Load Control</t>
  </si>
  <si>
    <t>AMI Functional - NMS Downstream - Loss of Supply &amp; Outage Detection</t>
  </si>
  <si>
    <t>AMI Functional - NMS Downstream - QoS &amp; Other Events</t>
  </si>
  <si>
    <t>AMI Functional - NMS Downstream - SCC Configuration</t>
  </si>
  <si>
    <t>AMI Functional - NMS Downstream - HAN</t>
  </si>
  <si>
    <t>AMI Functional - NMS Downstream - Tamper Detection</t>
  </si>
  <si>
    <t>AMI Functional - NMS Downstream - Security Services</t>
  </si>
  <si>
    <t>AMI Functional - NMS Downstream - Self Reg of Meters</t>
  </si>
  <si>
    <t xml:space="preserve">AMI Functional - NMS Upstream </t>
  </si>
  <si>
    <t>SIT testing</t>
  </si>
  <si>
    <t>AMI Functional - Transactions from Upstream</t>
  </si>
  <si>
    <t>Network Device Mngmnt - Schedules - Disconnect-Reconnect</t>
  </si>
  <si>
    <t>Network Device Mngmnt - Schedules - Individual Load Control</t>
  </si>
  <si>
    <t>Network Device Mngmnt - Schedules - Group Load Control</t>
  </si>
  <si>
    <t>Network Device Mngmnt - Schedules - Loss of Supply &amp; Outage Detection</t>
  </si>
  <si>
    <t>Network Device Mngmnt - Schedules - QoS &amp; Other Events</t>
  </si>
  <si>
    <t>Network Device Mngmnt - Schedules - SCC Configuration</t>
  </si>
  <si>
    <t>Network Device Mngmnt - Schedules - HAN</t>
  </si>
  <si>
    <t>Network Device Mngmnt - Schedules - Tamper Detection</t>
  </si>
  <si>
    <t>Network Device Mngmnt - Schedules - Security Services</t>
  </si>
  <si>
    <t>Network Device Mngmnt - Schedules - Meter Self-Registration</t>
  </si>
  <si>
    <t>NMS6040Ai1</t>
  </si>
  <si>
    <t>NMS6040Ai2</t>
  </si>
  <si>
    <t>NMS6040Ai3</t>
  </si>
  <si>
    <t>NMS6040Ai4</t>
  </si>
  <si>
    <t>NMS6040Ai5</t>
  </si>
  <si>
    <t>NMS6040Ai6</t>
  </si>
  <si>
    <t>NMS6040Ai7</t>
  </si>
  <si>
    <t>NMS6040Ai8</t>
  </si>
  <si>
    <t>NMS6040Ai9</t>
  </si>
  <si>
    <t>NMS6040Ai10</t>
  </si>
  <si>
    <t>NMS6040Ai11</t>
  </si>
  <si>
    <t>Network Device Mngmnt - Schedules - Remote Interval Read</t>
  </si>
  <si>
    <t>NMS6007A</t>
  </si>
  <si>
    <t>NMS6007B</t>
  </si>
  <si>
    <t>AMI Functional - LAN Supported</t>
  </si>
  <si>
    <t>AMI Functional - WAN Supported</t>
  </si>
  <si>
    <t>NMS6008A</t>
  </si>
  <si>
    <t>NMS6008B</t>
  </si>
  <si>
    <t>AMI Functional - Continous Operation With LAN Failures</t>
  </si>
  <si>
    <t>AMI Functional - Continous Operation With WAN Failures</t>
  </si>
  <si>
    <t>AMI Functional - Transactions from Downstream</t>
  </si>
  <si>
    <t>NMS6006</t>
  </si>
  <si>
    <t>AMI Functional - Device History</t>
  </si>
  <si>
    <t>NMS6032A</t>
  </si>
  <si>
    <t>NMS6032B</t>
  </si>
  <si>
    <t>NMS6032C</t>
  </si>
  <si>
    <t>NMS6032D</t>
  </si>
  <si>
    <t>NMS6032E</t>
  </si>
  <si>
    <t>NMS6032F</t>
  </si>
  <si>
    <t>NMS6032G</t>
  </si>
  <si>
    <t>NMS6032H</t>
  </si>
  <si>
    <t>Network Device Mngmnt - Status Get - Operational State</t>
  </si>
  <si>
    <t>Network Device Mngmnt - Status Get - Tamper State</t>
  </si>
  <si>
    <t>Network Device Mngmnt - Status Get - Power State</t>
  </si>
  <si>
    <t>Network Device Mngmnt - Status Get - Software Version Number</t>
  </si>
  <si>
    <t>Network Device Mngmnt - Status Get - Firmware Version Number</t>
  </si>
  <si>
    <t>Network Device Mngmnt - Status Get - Battery Charge %</t>
  </si>
  <si>
    <t>Network Device Mngmnt - Status Get - Processor Load %</t>
  </si>
  <si>
    <t>Network Device Mngmnt - Status Get - Memory Usage %</t>
  </si>
  <si>
    <t>DOC</t>
  </si>
  <si>
    <t>RQMNT ID</t>
  </si>
  <si>
    <t>REQUIREMENT TITLE</t>
  </si>
  <si>
    <t>RQMNT DUPLICATES</t>
  </si>
  <si>
    <t>RQMNT STATUS</t>
  </si>
  <si>
    <t>REQUIREMENT NOTES</t>
  </si>
  <si>
    <t>TEST CASE</t>
  </si>
  <si>
    <t>TEST GROUP</t>
  </si>
  <si>
    <t>SSNs definition of settings?</t>
  </si>
  <si>
    <t>NMS6038ai</t>
  </si>
  <si>
    <t>NMS6038aii</t>
  </si>
  <si>
    <t>NMS6038aiii</t>
  </si>
  <si>
    <t>NMS6038b</t>
  </si>
  <si>
    <t>NMS6038c</t>
  </si>
  <si>
    <t>Firmware &amp; Programs</t>
  </si>
  <si>
    <t>NMS6037aiv</t>
  </si>
  <si>
    <t>Network Device Mngmnt - Firmware Rollback</t>
  </si>
  <si>
    <t>Network Device Mngmnt - Upstream Self Reg Notification</t>
  </si>
  <si>
    <t>Network Device Mngmnt - Meter &amp; BBD Self Reg</t>
  </si>
  <si>
    <t>Network Device Mngmnt - Task Priorities</t>
  </si>
  <si>
    <t>Network Device Mngmnt - Send Visible Indicators to Meters</t>
  </si>
  <si>
    <t xml:space="preserve">Auditing &amp; Reporting - </t>
  </si>
  <si>
    <t>Field Service Support - UIQ Synchronisation of Field Changes</t>
  </si>
  <si>
    <t>Auditing &amp; Reporting - WAN Data Compression</t>
  </si>
  <si>
    <t>NMS6049ai</t>
  </si>
  <si>
    <t>NMS6049aii</t>
  </si>
  <si>
    <t>NMS6049aiii</t>
  </si>
  <si>
    <t>NMS6049aiv</t>
  </si>
  <si>
    <t>NMS6049av</t>
  </si>
  <si>
    <t>NMS6049avi</t>
  </si>
  <si>
    <t>NMS6049avii</t>
  </si>
  <si>
    <t>NMS6049aix</t>
  </si>
  <si>
    <t>NMS6049ax</t>
  </si>
  <si>
    <t>NMS6049axi</t>
  </si>
  <si>
    <t>Auditing &amp; Reporting - Reporting Performance - Remote Interval Read</t>
  </si>
  <si>
    <t>Auditing &amp; Reporting - Reporting Performance - Disconnect-Reconnect</t>
  </si>
  <si>
    <t>Auditing &amp; Reporting - Reporting Performance - Individual Load Control</t>
  </si>
  <si>
    <t>Auditing &amp; Reporting - Reporting Performance - Group Load Control</t>
  </si>
  <si>
    <t>Auditing &amp; Reporting - Reporting Performance - Loss of Supply &amp; Outage Detection</t>
  </si>
  <si>
    <t>Auditing &amp; Reporting - Reporting Performance - QoS &amp; Other Events</t>
  </si>
  <si>
    <t>Auditing &amp; Reporting - Reporting Performance - SCC Configuration</t>
  </si>
  <si>
    <t>Auditing &amp; Reporting - Reporting Performance - HAN</t>
  </si>
  <si>
    <t>Auditing &amp; Reporting - Reporting Performance - Tamper Detection</t>
  </si>
  <si>
    <t>Auditing &amp; Reporting - Reporting Performance - Security Services</t>
  </si>
  <si>
    <t>Auditing &amp; Reporting - Reporting Performance - Self Reg</t>
  </si>
  <si>
    <t>NMS6049Bi</t>
  </si>
  <si>
    <t>NMS6049Bii</t>
  </si>
  <si>
    <t>NMS6049Biii</t>
  </si>
  <si>
    <t>NMS6049C</t>
  </si>
  <si>
    <t>NMS6049D</t>
  </si>
  <si>
    <t>NMS6049E</t>
  </si>
  <si>
    <t>Auditing &amp; Reporting - Detected Failures</t>
  </si>
  <si>
    <t>Auditing &amp; Reporting - WAN Service Usage</t>
  </si>
  <si>
    <t>Auditing &amp; Reporting - Reporting Network Events - Meter</t>
  </si>
  <si>
    <t>Auditing &amp; Reporting - Reporting Network Events - Comms</t>
  </si>
  <si>
    <t>Comms Mngmnt - Meter Addressing is MAC plus IPv6</t>
  </si>
  <si>
    <t>Comms Mngmnt - Configuration of Bcast Grouping</t>
  </si>
  <si>
    <t>Network Device Mngmnt - Network Element IDs of 3 Million</t>
  </si>
  <si>
    <t>Network Device Mngmnt - ID Conflict Detect, Record &amp; Resolve</t>
  </si>
  <si>
    <t>Ask Secure for meter with MAC conflict address</t>
  </si>
  <si>
    <t>Network Device Mngmnt - Device Grouping</t>
  </si>
  <si>
    <t>Security - Unkown Devices Denied Network Access</t>
  </si>
  <si>
    <t>Security - Secure Comms with Device Groups</t>
  </si>
  <si>
    <t>Field Service Support - Applications Services - Security</t>
  </si>
  <si>
    <t>Info required from SSN</t>
  </si>
  <si>
    <t>Auditing &amp; Reporting - Reporting Network Security Events</t>
  </si>
  <si>
    <t>SIT testing then UIQ Admin post cut-over</t>
  </si>
  <si>
    <t>Network Device Mngmnt - Device Settings: Change, Notify, Fail Report</t>
  </si>
  <si>
    <t>DPI 3</t>
  </si>
  <si>
    <t>MET1080A</t>
  </si>
  <si>
    <t>MET1080B</t>
  </si>
  <si>
    <t>Network Interfaces - LCD Display - HAN Operational Code &amp; Icon</t>
  </si>
  <si>
    <t>Network Interfaces - LCD Display - LAN, WAN Operational Code &amp; Icon</t>
  </si>
  <si>
    <t>MET1080A, MET1080B</t>
  </si>
  <si>
    <t>MET1083A</t>
  </si>
  <si>
    <t>Unplanned: change to prod tariffs</t>
  </si>
  <si>
    <t>BBD last gasp event?</t>
  </si>
  <si>
    <r>
      <t xml:space="preserve">Outage Detection - Event Collection </t>
    </r>
    <r>
      <rPr>
        <b/>
        <sz val="11"/>
        <color theme="1"/>
        <rFont val="Calibri"/>
        <family val="2"/>
      </rPr>
      <t>&lt; 60 secs</t>
    </r>
  </si>
  <si>
    <t>DPI 3.8, DPI 3.9</t>
  </si>
  <si>
    <t>SCC - ESCC Schedule with Randomisation</t>
  </si>
  <si>
    <t>Assuming group means Bcast</t>
  </si>
  <si>
    <t>AMI Functional - Bcast Group Membership to Upsteam Systems</t>
  </si>
  <si>
    <t>AMI Functional - Bcast Group Membership Stored in NMS</t>
  </si>
  <si>
    <t>Not Bcast groups</t>
  </si>
  <si>
    <t>Unused operationally: Local HAN functions</t>
  </si>
  <si>
    <t>Not yet available</t>
  </si>
  <si>
    <t>Local firmware upgrades are delt with for: APs in LAN3117, and Relays in LAN3074</t>
  </si>
  <si>
    <t>Device configs = NIC &amp; CLEM ?</t>
  </si>
  <si>
    <t>Comms Mngmnt - 3G, LAN ISM Band, IPv4, IPv6</t>
  </si>
  <si>
    <t>NMS6022A</t>
  </si>
  <si>
    <t>NMS6022B</t>
  </si>
  <si>
    <t>NMS6022C</t>
  </si>
  <si>
    <t>NMS6022D</t>
  </si>
  <si>
    <t>NMS6022F</t>
  </si>
  <si>
    <t>NMS6022E</t>
  </si>
  <si>
    <t>NMS6022G</t>
  </si>
  <si>
    <t>NMS6022H</t>
  </si>
  <si>
    <t>NMS6022I</t>
  </si>
  <si>
    <t>Comms Mngmnt - LAN/WAN Info - Operational State</t>
  </si>
  <si>
    <t>Comms Mngmnt - LAN/WAN Info - Utilisation Factor %</t>
  </si>
  <si>
    <t>Comms Mngmnt - LAN/WAN Info - Bit-Packet Error Rate</t>
  </si>
  <si>
    <t>Comms Mngmnt - LAN/WAN Info - Signal-to-Noise Ratio</t>
  </si>
  <si>
    <t>Comms Mngmnt - LAN/WAN Info - Uptime</t>
  </si>
  <si>
    <t>Comms Mngmnt - LAN/WAN Info - Availiabilty</t>
  </si>
  <si>
    <t>Comms Mngmnt - LAN/WAN Info - Mean Time Between Failures</t>
  </si>
  <si>
    <t>Comms Mngmnt - LAN/WAN Info - Mean Time to Restore Services</t>
  </si>
  <si>
    <t>Comms Mngmnt - LAN/WAN Info - Packet Delivery Ratio</t>
  </si>
  <si>
    <t>AP Functional - WAN Modem Subscriber ID (SIM) Notified to NMS</t>
  </si>
  <si>
    <t>NMS6027A</t>
  </si>
  <si>
    <t>NMS6027B</t>
  </si>
  <si>
    <t>Comms Mngmnt - WAN-SIM-BBD Integration</t>
  </si>
  <si>
    <t>Comms Mngmnt - WAN-SIM-BBD Integration Info to Upsteam</t>
  </si>
  <si>
    <t>LAN Modem - Customer Choice of LAN</t>
  </si>
  <si>
    <t>Comms Mngmnt - Comm Failures Detected by NMS</t>
  </si>
  <si>
    <t>Comms Mngmnt - Comm Failures Hierarchy Detected by NMS</t>
  </si>
  <si>
    <t>See RF Engineer if this is possible</t>
  </si>
  <si>
    <t>NMS6037ai-aiii</t>
  </si>
  <si>
    <t>Network Device Mngmnt - Firmware Store Function</t>
  </si>
  <si>
    <t>Network Device Mngmnt - Firmware on Device</t>
  </si>
  <si>
    <t>Network Device Mngmnt - Programs Size on Device</t>
  </si>
  <si>
    <t>Network Device Mngmnt - Programs Checksum on Device</t>
  </si>
  <si>
    <t>NMS6038a</t>
  </si>
  <si>
    <t>NMS6049CA</t>
  </si>
  <si>
    <t>Auditing &amp; Reporting - Device Configurations - Programs</t>
  </si>
  <si>
    <t>Auditing &amp; Reporting - Device Configurations - Firmware</t>
  </si>
  <si>
    <t>Security - NMS Support from Vendor is Secure</t>
  </si>
  <si>
    <t>Security - Secure Storage of Private Keys</t>
  </si>
  <si>
    <t>Security - Secure Comms to Device Groups</t>
  </si>
  <si>
    <t>Security - Secure Storage of Symmetric Keys</t>
  </si>
  <si>
    <t>NMS6062a</t>
  </si>
  <si>
    <t>NMS6062b</t>
  </si>
  <si>
    <t>NMS6062c</t>
  </si>
  <si>
    <t>Performance - LAN Failures</t>
  </si>
  <si>
    <t>Performance - WAN Failures</t>
  </si>
  <si>
    <t>Security - Role Base Login</t>
  </si>
  <si>
    <t>Security - Login to Selected NMS Modules</t>
  </si>
  <si>
    <t>Network Device Mngmnt - Device Info to Upstream</t>
  </si>
  <si>
    <t>AMI Functional - Transactions to Upstream</t>
  </si>
  <si>
    <t>AMI Functional - Upstream</t>
  </si>
  <si>
    <t>AMI Functional - Configure All Transactions for Recording</t>
  </si>
  <si>
    <t>Ask UIQ Admin</t>
  </si>
  <si>
    <t>Ask SSN: if UIQ only or comms with device too?</t>
  </si>
  <si>
    <t>Firmware - Integrity Check Pre Activation - Checksum</t>
  </si>
  <si>
    <t>Firmware - Integrity Check Pre Activation - Digital Signature</t>
  </si>
  <si>
    <t>System Security - Firmware Integrity Check - Device Secure Reboot/Power Cycle</t>
  </si>
  <si>
    <t>System Security - Firmware Integrity Check - Pre Upload</t>
  </si>
  <si>
    <t>Not available yet</t>
  </si>
  <si>
    <t>System Functional - Device Self Diagnostic Faults Reported to NMS</t>
  </si>
  <si>
    <t>Self Diagnostics - Self Diagnostic Info for WAN, LAN, HAN Modems</t>
  </si>
  <si>
    <t>Not possibe to induce device board or FW failures</t>
  </si>
  <si>
    <t>System Functional - Devices Report Peer Links to NMS</t>
  </si>
  <si>
    <t>Outage Detection - No Outage Recorded for 2 Phase Applications</t>
  </si>
  <si>
    <t>Local Display - Instantaneous Energy Values</t>
  </si>
  <si>
    <t>Local Display - Cumulative Energy Values</t>
  </si>
  <si>
    <t>Local Display - Energy Flow Direction</t>
  </si>
  <si>
    <t>Ask Secure: is this 4 quadrants</t>
  </si>
  <si>
    <t>Local Config &amp; Programming - Data Storage of 90 Days, Downloaded in 35 Secs</t>
  </si>
  <si>
    <t>Ready</t>
  </si>
  <si>
    <t>NMS6030</t>
  </si>
  <si>
    <t>HAN - Message Acknowledge Event</t>
  </si>
  <si>
    <t>HAN - Binding - Second IHD</t>
  </si>
  <si>
    <t>HAN - Binding - Fail Event</t>
  </si>
  <si>
    <t>HAN - Binding - Success Event</t>
  </si>
  <si>
    <t>HAN - Binding - Key Code Incorrect &amp; Fail</t>
  </si>
  <si>
    <t>HAN - Binding</t>
  </si>
  <si>
    <t>HAN - Admin - Status Get by NEM</t>
  </si>
  <si>
    <t>HAN - Admin - Cert Info Get</t>
  </si>
  <si>
    <t xml:space="preserve">HAN - Display-Meter - HAN Enabled </t>
  </si>
  <si>
    <t>HAN - Display-IHD - Accum Export Energy</t>
  </si>
  <si>
    <t>HAN - Display-IHD - Accum Import Energy</t>
  </si>
  <si>
    <t>HAN - Display-IHD - Instantaneous Export Energy</t>
  </si>
  <si>
    <t>HAN - Display-IHD - Instantaneous Import Energy</t>
  </si>
  <si>
    <t>HAN - Binding - Ping IHD</t>
  </si>
  <si>
    <t>HAN - Binding - Rejoin After IHD Power Fail</t>
  </si>
  <si>
    <t>HAN - Binding - Rejoin After Meter Power Fail</t>
  </si>
  <si>
    <t>Network Interfaces - LCD Display - LAN, WAN, HAN Modem Status Code</t>
  </si>
  <si>
    <t>HAN - Admin - Radio Power Set by NEM</t>
  </si>
  <si>
    <t>HAN - Admin - Radio Power Max of 100mW</t>
  </si>
  <si>
    <t>HAN - Admin - Metrology Unchanged</t>
  </si>
  <si>
    <t>UIQ - Login Successful</t>
  </si>
  <si>
    <t>UIQ - Login Fail with Incorrect Input</t>
  </si>
  <si>
    <t>UIQ - Login Role Base</t>
  </si>
  <si>
    <t>UIQ - Device Grouping - Meters-CT Active-Discovered</t>
  </si>
  <si>
    <t>UIQ - Device Grouping - Meters-Non CT Active-Discovered</t>
  </si>
  <si>
    <t>UIQ - Device Grouping - APs Active</t>
  </si>
  <si>
    <t>UIQ - Device Grouping - BBDs Active</t>
  </si>
  <si>
    <t>UIQ Admin tasks</t>
  </si>
  <si>
    <t>Network Device Mngmnt - Configure Page Refresh Period &amp; History Period Length</t>
  </si>
  <si>
    <t>Performance - UIQ Responsiveness</t>
  </si>
  <si>
    <t>UIQ - Module Version-Build in AMM</t>
  </si>
  <si>
    <t>UIQ - Module Version-Build in MPC</t>
  </si>
  <si>
    <t>UIQ - Module Version-Build in FWU</t>
  </si>
  <si>
    <t>UIQ - Module Version-Build in NEM</t>
  </si>
  <si>
    <t>UIQ - GUI Long Transaction Response Better Than 5 sec in AMM</t>
  </si>
  <si>
    <t>UIQ - GUI Long Transaction Response Better Than 5 sec in MPC</t>
  </si>
  <si>
    <t>UIQ - GUI Long Transaction Response Better Than 5 sec in FWU</t>
  </si>
  <si>
    <t>UIQ - GUI Long Transaction Response Better Than 5 sec in NEM</t>
  </si>
  <si>
    <t>TEST STATUS</t>
  </si>
  <si>
    <t>Design</t>
  </si>
  <si>
    <t>Total Test Cases</t>
  </si>
  <si>
    <t xml:space="preserve">Time </t>
  </si>
  <si>
    <t>Function</t>
  </si>
  <si>
    <t>TEST NOTES</t>
  </si>
  <si>
    <t>Call-to-Test (from regression tests)</t>
  </si>
  <si>
    <t>TEST CASES by FUNCTION</t>
  </si>
  <si>
    <t>Metrology - Interval Data Resolution Displayed of 0.1 kWh, &amp; 0.1 kVArh</t>
  </si>
  <si>
    <t>Compliance to AS62052.11</t>
  </si>
  <si>
    <t>Compliance to AS62053.22, and AS62053.21 - Accuracy Class 1 &amp; 0.5</t>
  </si>
  <si>
    <t>UIQ - Device History - Add Note</t>
  </si>
  <si>
    <t>FUNCTION</t>
  </si>
  <si>
    <t>METHOD</t>
  </si>
  <si>
    <t>UIQ - Device History - Data Retention</t>
  </si>
  <si>
    <t>UIQ - Device Op State - New</t>
  </si>
  <si>
    <t>UIQ - Device Op State - Installed</t>
  </si>
  <si>
    <t>UIQ - Device Op State - Investigate</t>
  </si>
  <si>
    <t>UIQ - Device Op State - Maintenance</t>
  </si>
  <si>
    <t>UIQ - Device Admin State - Maintenance</t>
  </si>
  <si>
    <t>COMMS - Addressing - IPv6 Meter</t>
  </si>
  <si>
    <t>COMMS - Addressing - IPv6 BBD</t>
  </si>
  <si>
    <t>COMMS - Addressing - SIM</t>
  </si>
  <si>
    <t>COMMS - Addressing - Update Route</t>
  </si>
  <si>
    <t>COMMS - AMM - Last Comm Time</t>
  </si>
  <si>
    <t>COMMS - Bcast - AP Supports Bcast</t>
  </si>
  <si>
    <t>COMMS - Mesh Routing - Dropout of AP</t>
  </si>
  <si>
    <t>COMMS - External Antenna - Comms Unchanged</t>
  </si>
  <si>
    <t>COMMS - External Antenna - Enabled Remotely by NetMgr</t>
  </si>
  <si>
    <t>LOAD CONTROL - Boost - Activated</t>
  </si>
  <si>
    <t>LOAD CONTROL - Boost - Duration</t>
  </si>
  <si>
    <t>LOAD CONTROL - Boost - Event</t>
  </si>
  <si>
    <t>LOAD CONTROL - Boost Meter LCD Display</t>
  </si>
  <si>
    <t>LOAD CONTROL - Boost Primacy - Duration</t>
  </si>
  <si>
    <t>LOAD CONTROL - Boost Primacy - Remote Disable</t>
  </si>
  <si>
    <t>LOAD CONTROL - Boost Primacy - Remote Enable</t>
  </si>
  <si>
    <t>LOAD CONTROL - Display LC1 - Meter LCD</t>
  </si>
  <si>
    <t>LOAD CONTROL - Display LC2 - Meter LCD</t>
  </si>
  <si>
    <t>LOAD CONTROL - Override - Randomised Delay via AMM</t>
  </si>
  <si>
    <t>LOAD CONTROL - Override - Randomised Delay via Bcast</t>
  </si>
  <si>
    <t>LOAD CONTROL - Override LC1 Off via AMM Schedule</t>
  </si>
  <si>
    <t>LOAD CONTROL - Override LC1 On via AMM Schedule</t>
  </si>
  <si>
    <t>LOAD CONTROL - Override LC1 via Bcast</t>
  </si>
  <si>
    <t>LOAD CONTROL - Override LC1 Locally</t>
  </si>
  <si>
    <t>LOAD CONTROL - Override LC2 Off via AMM Schedule</t>
  </si>
  <si>
    <t>LOAD CONTROL - Override LC2 On via AMM Schedule</t>
  </si>
  <si>
    <t>LOAD CONTROL - Override LC2 via Bcast</t>
  </si>
  <si>
    <t>LOAD CONTROL - Override Off - Event</t>
  </si>
  <si>
    <t>LOAD CONTROL - Override On - Event</t>
  </si>
  <si>
    <t>LOAD CONTROL - STOD - Minimum 5 On-Off Times</t>
  </si>
  <si>
    <t>LOAD CONTROL - STOD - On-Off Operation</t>
  </si>
  <si>
    <t>LOAD CONTROL - STOD - Randomisation</t>
  </si>
  <si>
    <t>LOAD CONTROL - STOD - No Events</t>
  </si>
  <si>
    <t>DEVICE MNGMNT - Admin - Initialise Device</t>
  </si>
  <si>
    <t xml:space="preserve">DEVICE MNGMNT - Admin - Meter Registration by FSU </t>
  </si>
  <si>
    <t>DEVICE MNGMNT - Admin - Reboot by NEM</t>
  </si>
  <si>
    <t>DEVICE MNGMNT - Admin - Reboot Counter by NEM</t>
  </si>
  <si>
    <t>DEVICE MNGMNT - Admin - Restart Now by NetMgr</t>
  </si>
  <si>
    <t>DEVICE MNGMNT - Admin - Message to Meter LCD by NetMgr</t>
  </si>
  <si>
    <t>DEVICE MNGMNT - Meters-Relays Unregistered to Incorrect AP</t>
  </si>
  <si>
    <t>DEVICE MNGMNT - Device History in AMM</t>
  </si>
  <si>
    <t>DEVICE MNGMNT - Device Location - NMI</t>
  </si>
  <si>
    <t>DEVICE MNGMNT - Device Location - Serice Point ID</t>
  </si>
  <si>
    <t>DEVICE MNGMNT - Self Reg - Network Operational States in AMM</t>
  </si>
  <si>
    <t>DEVICE MNGMNT - Config - Network ID Get - NetMgr</t>
  </si>
  <si>
    <t>DEVICE MNGMNT - Config - DNS Server Get -NetMgr</t>
  </si>
  <si>
    <t>DEVICE MNGMNT - Config - DNS Zone Get - NetMgr</t>
  </si>
  <si>
    <t>DEVICE MNGMNT - Config - Network ID Get - NEM</t>
  </si>
  <si>
    <t>DEVICE MNGMNT - Config - DNS Server Get -NEM</t>
  </si>
  <si>
    <t>DEVICE MNGMNT - Config - DNS Zone Get - NEM</t>
  </si>
  <si>
    <t>DEVICE MNGMNT - Config - Network ID Get via FSU</t>
  </si>
  <si>
    <t>DEVICE MNGMNT - Config - DNS Server Get via FSU</t>
  </si>
  <si>
    <t>DEVICE MNGMNT - Config - DNS Zone Get via FSU</t>
  </si>
  <si>
    <t>DEVICE MNGMNT - Config - Sysvar List get</t>
  </si>
  <si>
    <t>DEVICE MNGMNT - Security - Blob Meter</t>
  </si>
  <si>
    <t>DEVICE MNGMNT - Security - Blob Relay</t>
  </si>
  <si>
    <t>DEVICE MNGMNT - Security - MAC Conflict</t>
  </si>
  <si>
    <t>DEVICE MNGMNT - Security - Meter Login to CATT via FSU</t>
  </si>
  <si>
    <t>DEVICE MNGMNT - Security - BBD Login to CATT via FSU</t>
  </si>
  <si>
    <t>DEVICE MNGMNT - Security - MCubed Login</t>
  </si>
  <si>
    <t>DEVICE MNGMNT - Security - PRI Public Key</t>
  </si>
  <si>
    <t>DEVICE MNGMNT - Security - Unknown Devices</t>
  </si>
  <si>
    <t>DEVICE MNGMNT - Self Reg - BBD</t>
  </si>
  <si>
    <t>DEVICE MNGMNT - Self Reg - Active</t>
  </si>
  <si>
    <t>DEVICE MNGMNT - Self Reg - Discovered</t>
  </si>
  <si>
    <t>DEVICE MNGMNT - Self Reg - New</t>
  </si>
  <si>
    <t>DEVICE MNGMNT - Self Reg - Schedule - Install</t>
  </si>
  <si>
    <t>DEVICE MNGMNT - Self Reg - Schedule - Unreachable</t>
  </si>
  <si>
    <t>DEVICE MNGMNT - Bcast Grouping by AMM Schedule</t>
  </si>
  <si>
    <t>PROGRAMS - Meter - 4 Tariffs Installed</t>
  </si>
  <si>
    <t>PROGRAMS - Reprogram to Solar by MPC</t>
  </si>
  <si>
    <t>PROGRAMS - Reprogram to Non Solar by MPC</t>
  </si>
  <si>
    <t>PROGRAMS - Reprogram by Mcubed</t>
  </si>
  <si>
    <t>PROGRAMS - Reprogram Event</t>
  </si>
  <si>
    <t>PROGRAMS - Reprogram Unsuccessful Event</t>
  </si>
  <si>
    <t>PROGRAMS - UIQ-AMM - Program Search Details</t>
  </si>
  <si>
    <t>PROGRAMS - UIQ-MPC - Alarm Group Unchanged</t>
  </si>
  <si>
    <t>PROGRAMS - UIQ-MPC - Approve New Program Added in MPC</t>
  </si>
  <si>
    <t>PROGRAMS - UIQ-MPC - Approve New Program Added in Field</t>
  </si>
  <si>
    <t>PROGRAMS - UIQ-MPC - Audit Job</t>
  </si>
  <si>
    <t>PROGRAMS - UIQ-MPC - Program Add</t>
  </si>
  <si>
    <t>PROGRAMS - UIQ-MPC - Program Archive</t>
  </si>
  <si>
    <t>PROGRAMS - UIQ-MPC - Program Delete</t>
  </si>
  <si>
    <t>PROGRAMS - UIQ-MPC - Tariff Settings Collectable</t>
  </si>
  <si>
    <t>TAMPER - DELV Event - End</t>
  </si>
  <si>
    <t>TAMPER - DELV Event - Start</t>
  </si>
  <si>
    <t>TAMPER - ETBC Open - End</t>
  </si>
  <si>
    <t>TAMPER - ETBC Open - Start</t>
  </si>
  <si>
    <t>TAMPER - Export Energy Detect - End</t>
  </si>
  <si>
    <t>TAMPER - Export Energy Detect - Start</t>
  </si>
  <si>
    <t>TAMPER - Front Cover Event - End</t>
  </si>
  <si>
    <t>TAMPER - Front Cover Event - Start</t>
  </si>
  <si>
    <t>TAMPER - Events via FSU</t>
  </si>
  <si>
    <t>TAMPER - Events via AMM-Network Status</t>
  </si>
  <si>
    <t>TAMPER - Incorrect Meter Password</t>
  </si>
  <si>
    <t>TIME - BBD Time - Reset Backward Event</t>
  </si>
  <si>
    <t>TIME - BBD Time - Reset Forward Event</t>
  </si>
  <si>
    <t>TIME - BBD Time - Re-sync</t>
  </si>
  <si>
    <t>TIME - BBD Time - Sync Unchanged</t>
  </si>
  <si>
    <t>TIME - Meter CLEM Time - LCD Display</t>
  </si>
  <si>
    <t>TIME - Meter CLEM Time - Resync forced</t>
  </si>
  <si>
    <t>TIME - Meter CLEM Time - Resync via System</t>
  </si>
  <si>
    <t>TIME - Meter CLEM Time - Synchronised ± 20 Secs</t>
  </si>
  <si>
    <t xml:space="preserve">TIME - Meter CLEM Time - Sync Across Interval Boundary </t>
  </si>
  <si>
    <t>TIME - Meter CLEM Time - Time Pact by NetMgr</t>
  </si>
  <si>
    <t>TIME - Meter NIC Time - Resync forced by NetMgr</t>
  </si>
  <si>
    <t>TIME - Meter NIC Time - Resync forced by Mcubed</t>
  </si>
  <si>
    <t>TIME - Meter NIC Time - Resync via System</t>
  </si>
  <si>
    <r>
      <t xml:space="preserve">TIME - Meter NIC Time - Synchronised </t>
    </r>
    <r>
      <rPr>
        <sz val="11"/>
        <rFont val="Calibri"/>
        <family val="2"/>
      </rPr>
      <t>± 20 Secs</t>
    </r>
  </si>
  <si>
    <t>TIME - Meter Time - Backward Event</t>
  </si>
  <si>
    <t>TIME - Meter Time - Forward Event</t>
  </si>
  <si>
    <t>TIME - Meter NIC Time - Time Local by NEM</t>
  </si>
  <si>
    <t>TIME - UIQ Time to Downstream</t>
  </si>
  <si>
    <t xml:space="preserve">TIME - UIQ Time Sync With AEST </t>
  </si>
  <si>
    <t>HARDWARE - BBD - Events Not Lost Over 24Hr Outage</t>
  </si>
  <si>
    <t>HARDWARE - BBD - Battery Voltage-Current Get</t>
  </si>
  <si>
    <t>HARDWARE - BBD - Loss of AC Power Event</t>
  </si>
  <si>
    <t>HARDWARE - BBD - Loss of Battery Power Event</t>
  </si>
  <si>
    <t>HARDWARE - Meter - 2 Phase Installation</t>
  </si>
  <si>
    <t>HARDWARE - Meter - Minimum 100 Event Storage</t>
  </si>
  <si>
    <t>HARDWARE - Meter - LCD Fault Display Codes</t>
  </si>
  <si>
    <t>HARDWARE - NIC Failure Event</t>
  </si>
  <si>
    <t>OUTAGE DETECTION - Alarm End</t>
  </si>
  <si>
    <t>OUTAGE DETECTION - Alarm Start</t>
  </si>
  <si>
    <t>OUTAGE DETECTION - Not Above 20% Nominal Voltage</t>
  </si>
  <si>
    <t>OUTAGE DETECTION - Reports - Last Gasp Events by AMM</t>
  </si>
  <si>
    <t>OUTAGE DETECTION - Restoration Event - Proloned Outage</t>
  </si>
  <si>
    <t>OUTAGE DETECTION - Restoration Event - Outage &lt; 1sec</t>
  </si>
  <si>
    <t>OUTAGE DETECTION - Start Event - Prolonged Outage</t>
  </si>
  <si>
    <t>OUTAGE DETECTION - Start Event - Outage &lt; 1sec</t>
  </si>
  <si>
    <t>OUTAGE DETECTION - Voltage (Phase) Failure - End</t>
  </si>
  <si>
    <t>OUTAGE DETECTION - Voltage (Phase) Failure - Min Peak</t>
  </si>
  <si>
    <t>OUTAGE DETECTION - Voltage (Phase) Failure - Ptime</t>
  </si>
  <si>
    <t>OUTAGE DETECTION - Voltage (Phase) Failure - Start</t>
  </si>
  <si>
    <t>FIRMWARE - Image Add in UIQ - CLEM</t>
  </si>
  <si>
    <t>FIRMWARE - Image Add in UIQ - NIC</t>
  </si>
  <si>
    <t>FIRMWARE - Image Get - CLEM via NetMgr</t>
  </si>
  <si>
    <t>FIRMWARE - Image Get - NIC by AMM Device Details</t>
  </si>
  <si>
    <t>FIRMWARE - Image Get - NIC by NetMgr</t>
  </si>
  <si>
    <t>FIRMWARE - Revert Image - CLEM</t>
  </si>
  <si>
    <t>FIRMWARE - Revert Image - NIC Meter</t>
  </si>
  <si>
    <t>FIRMWARE - Rollback - CLEM by Device Group</t>
  </si>
  <si>
    <t>FIRMWARE - Rollback - CLEM by Device File</t>
  </si>
  <si>
    <t>FIRMWARE - Rollback - NIC BBD</t>
  </si>
  <si>
    <t>FIRMWARE - Rollback - NIC Meter by Device Group</t>
  </si>
  <si>
    <t>FIRMWARE - Rollback - NIC Meter by Device File</t>
  </si>
  <si>
    <t>FIRMWARE - Store Function - CLEM</t>
  </si>
  <si>
    <t>FIRMWARE - Store Function - NIC LAN Devices</t>
  </si>
  <si>
    <t xml:space="preserve">FIRMWARE - UIQ Audit Job - CLEM </t>
  </si>
  <si>
    <t>FIRMWARE - UIQ Audit Job Results - NIC</t>
  </si>
  <si>
    <t>FIRMWARE - UIQ Audit Job Upgrade - CLEM</t>
  </si>
  <si>
    <t>FIRMWARE - UIQ Audit Job Upgrade - NIC</t>
  </si>
  <si>
    <t>FIRMWARE - Upgrade - CLEM by Device File</t>
  </si>
  <si>
    <t>FIRMWARE - Upgrade - CLEM by Device Group</t>
  </si>
  <si>
    <t>FIRMWARE - Upgrade - CLEM - Event</t>
  </si>
  <si>
    <t>FIRMWARE - Upgrade - Metrology Unchanged - CLEM</t>
  </si>
  <si>
    <t>FIRMWARE - Upgrade - Metrology Unchanged - NIC Meter</t>
  </si>
  <si>
    <t>FIRMWARE - Upgrade - NIC BBD</t>
  </si>
  <si>
    <t>FIRMWARE - Upgrade - NIC LAN Devices by FSU</t>
  </si>
  <si>
    <t>FIRMWARE - Upgrade - NIC Meter by Device Group</t>
  </si>
  <si>
    <t>FIRMWARE - Upgrade - NIC Meter by Device File</t>
  </si>
  <si>
    <t>FIRMWARE - Upgrade Fail - NIC Corrupt Image</t>
  </si>
  <si>
    <t>FIRMWARE - Upgrade Fail - NIC Incorrect Image</t>
  </si>
  <si>
    <t>COMMS - External Antenna - Enabled via Front Panel</t>
  </si>
  <si>
    <t>COMMS - External Antenna - Enabled via M-Cubed</t>
  </si>
  <si>
    <t>COMMS - External Antenna - Enabled via FSU</t>
  </si>
  <si>
    <t xml:space="preserve">COMMS - External Antenna - LCD Display </t>
  </si>
  <si>
    <t>COMMS - External Antenna - Status by NEM</t>
  </si>
  <si>
    <t>COMMS - LCD Display - Connection LAN - Meter</t>
  </si>
  <si>
    <t>COMMS - LCD Display - Connection LAN - MicroAP</t>
  </si>
  <si>
    <t>COMMS - LCD Display - Connection WAN - MicroAP</t>
  </si>
  <si>
    <t>COMMS - Mesh Routing - AP Load Balanced Traffic</t>
  </si>
  <si>
    <t>COMMS - Mesh Routing - Dropout of Relay</t>
  </si>
  <si>
    <t>COMMS - Mesh Routing - Dropout of Meter Hop Node</t>
  </si>
  <si>
    <t>COMMS - Mesh Routing - Meter to AP</t>
  </si>
  <si>
    <t>COMMS - Mesh Routing - Meter to AP - Legacy FW on AP</t>
  </si>
  <si>
    <t>COMMS - Mesh Routing - Meter to AP - Legacy FW on Meter</t>
  </si>
  <si>
    <t>COMMS - Mesh Routing - Meter to Meter - DUT Hop Node</t>
  </si>
  <si>
    <t>COMMS - Mesh Routing - Meter to Meter - DUT Origin Node</t>
  </si>
  <si>
    <t>COMMS - Mesh Routing - Meter to MicroAP</t>
  </si>
  <si>
    <t>COMMS - Mesh Routing - Meter to Relay</t>
  </si>
  <si>
    <t>COMMS - Mesh Routing - Relay to AP</t>
  </si>
  <si>
    <t>COMMS - Mesh Routing - Next Hop Show by NEM</t>
  </si>
  <si>
    <t>COMMS - Mesh Routing - Next Hop Show by FSU</t>
  </si>
  <si>
    <t>COMMS - Mesh Routing - Routing Enable by NEM</t>
  </si>
  <si>
    <t>COMMS - Mesh Routing - Routing Enable Get by FSU</t>
  </si>
  <si>
    <t>COMMS - Mesh Routing - Routing Enable by FSU</t>
  </si>
  <si>
    <t>COMMS - Ping - On Demand Ping by AMM</t>
  </si>
  <si>
    <t>COMMS - Ping - echo by FSU</t>
  </si>
  <si>
    <t>COMMS - Ping - RF RF Ping Source Route by FSU</t>
  </si>
  <si>
    <t>COMMS - Ping - ping6 by NetMgr</t>
  </si>
  <si>
    <t>COMMS - Signal Strength - Power Out 900,Set-Get by FSU</t>
  </si>
  <si>
    <t>COMMS - Signal Strength - Power Out 900,Set-Get by NetMgr</t>
  </si>
  <si>
    <t>COMMS - Signal Strength - Power Level, Get (by FSU)</t>
  </si>
  <si>
    <t>COMMS - Signal Strength - Power Varying RSSI, Get by FSU</t>
  </si>
  <si>
    <t>COMMS - Signal Strength - NIC Radio Power Get - BBD by NEM</t>
  </si>
  <si>
    <t>COMMS - Signal Strength - NIC Radio Power Get - Meter by NEM</t>
  </si>
  <si>
    <t>COMMS - Signal Strength - Max Transmit Power by NetMgr</t>
  </si>
  <si>
    <t>COMMS - Traceroute by AMM - BBD</t>
  </si>
  <si>
    <t>COMMS - Traceroute by AMM - Meter</t>
  </si>
  <si>
    <t>COMMS - Traceroute by NEM - BBD</t>
  </si>
  <si>
    <t>COMMS - Traceroute by NEM - Meter</t>
  </si>
  <si>
    <t>COMMS - Disable LAN by FSU</t>
  </si>
  <si>
    <t>FIRMWARE - Image Delete in FWU</t>
  </si>
  <si>
    <t>FIRMWARE - Image Archive in FWU</t>
  </si>
  <si>
    <t>COMMS - Report on Bandwidth in NEM</t>
  </si>
  <si>
    <t>COMMS - Report on Churn in NEM</t>
  </si>
  <si>
    <t>COMMS - Report on CPU in NEM</t>
  </si>
  <si>
    <t>COMMS - Report on Memory Usage in NEM</t>
  </si>
  <si>
    <t>COMMS - Report on Meters by AP in NEM</t>
  </si>
  <si>
    <t>COMMS - Nodeq by NEM</t>
  </si>
  <si>
    <t>COMMS - Nodeq by NetMgr</t>
  </si>
  <si>
    <t>COMMS - Nodeq by FSU</t>
  </si>
  <si>
    <t>Property number is serial number</t>
  </si>
  <si>
    <t>HARDWARE - Meter - LCD Displays Serial Number</t>
  </si>
  <si>
    <t>Local Display - Scroll Through of Selected Program Items</t>
  </si>
  <si>
    <t>HARDWARE - Meter - LCD Displays Selected Scroll-Thru Items</t>
  </si>
  <si>
    <t>Meter Functions</t>
  </si>
  <si>
    <t>Device Mngmnt</t>
  </si>
  <si>
    <t>SUPPLY SWITCHING - Disconnect - AMI Display</t>
  </si>
  <si>
    <t>SUPPLY SWITCHING - Disconnect - Meter LCD Indication</t>
  </si>
  <si>
    <t>SUPPLY SWITCHING - Disconnect - Remote</t>
  </si>
  <si>
    <t>SUPPLY SWITCHING - Disconnect - Remote - Event</t>
  </si>
  <si>
    <t>SUPPLY SWITCHING - Disconnect - Scheduled by AMM</t>
  </si>
  <si>
    <t>SUPPLY SWITCHING - Reconnect - AMI Display</t>
  </si>
  <si>
    <t>SUPPLY SWITCHING - Reconnect - Meter LCD Indication</t>
  </si>
  <si>
    <t>SUPPLY SWITCHING - Reconnect - Remote</t>
  </si>
  <si>
    <t>SUPPLY SWITCHING - Reconnect - Remote - Event</t>
  </si>
  <si>
    <t>SUPPLY SWITCHING - Reconnect - Armed</t>
  </si>
  <si>
    <t>SUPPLY SWITCHING - Reconnect - Armed Event</t>
  </si>
  <si>
    <t>SUPPLY SWITCHING - Reconnect - Scheduled by AMM</t>
  </si>
  <si>
    <t>SUPPLY SWITCHING - Autodisconnect - Activated</t>
  </si>
  <si>
    <t>SUPPLY SWITCHING - Autodisconnect - AMI Status Indication</t>
  </si>
  <si>
    <t>SUPPLY SWITCHING - Autodisconnect - Duration</t>
  </si>
  <si>
    <t>SUPPLY SWITCHING - Autodisconnect - Enable-Disable</t>
  </si>
  <si>
    <t>SUPPLY SWITCHING - Autodisconnect - Energy Threshold</t>
  </si>
  <si>
    <t>SUPPLY SWITCHING - Autodisconnect - Event</t>
  </si>
  <si>
    <t>SUPPLY SWITCHING - Sensitive Load - Disabled Event</t>
  </si>
  <si>
    <t>SUPPLY SWITCHING - Sensitive Load - Disabled Remotely</t>
  </si>
  <si>
    <t>SUPPLY SWITCHING - Sensitive Load - Disconnect Fail Event</t>
  </si>
  <si>
    <t>SUPPLY SWITCHING - Sensitive Load - Enabled Event</t>
  </si>
  <si>
    <t>SUPPLY SWITCHING - Sensitive Load - Enabled Remotely</t>
  </si>
  <si>
    <t>SUPPLY SWITCHING - Sensitive Load - Enabled-Disabled Via M-Cubed</t>
  </si>
  <si>
    <t>SUPPLY SWITCHING - Sensitive Load - Overides AMM Disconnect</t>
  </si>
  <si>
    <t>SUPPLY SWITCHING - Sensitive Load - Overides Eng Mode Disconnect</t>
  </si>
  <si>
    <t>SUPPLY SWITCHING - Sensitive Load - Overides ESCC - Set ESCC 1st</t>
  </si>
  <si>
    <t>SUPPLY SWITCHING - Sensitive Load - Overides ESCC - Set SL 1st</t>
  </si>
  <si>
    <t xml:space="preserve">SUPPLY SWITCHING - Sensitive Load - Overides Load Control </t>
  </si>
  <si>
    <t>SUPPLY SWITCHING - Sensitive Load - Overides M-Cubed Disconnect</t>
  </si>
  <si>
    <t>Metering</t>
  </si>
  <si>
    <t>METERING - Performance - Interval Data Daily Collection - 4Hrs</t>
  </si>
  <si>
    <t>METERING - Register Data - Single Meter - Solar by AMM</t>
  </si>
  <si>
    <t>METERING - Register Data - Single Meter - Non-Solar by AMM</t>
  </si>
  <si>
    <t>METERING - Non Market - LCD Display - Interval Data Resolution of 0.1</t>
  </si>
  <si>
    <t>METERING - Non Market - LCD Display - Instantaneous Energy</t>
  </si>
  <si>
    <t>METERING - Non Market - LCD Display - Register Energy</t>
  </si>
  <si>
    <t>METERING - Non Market - LCD Display - Energy Flow Direction</t>
  </si>
  <si>
    <t>METERING - Non Market - ODR Interval Read in AMM</t>
  </si>
  <si>
    <t>METERING - Non Market - ODR Register (Instantaneous) in AMM</t>
  </si>
  <si>
    <t>METERING - Non Market - Register Data by AMM Read Report</t>
  </si>
  <si>
    <t>DEVICE MNGMNT  - Non Market - Events - Meter Event Read Job</t>
  </si>
  <si>
    <t>DEVICE MNGMNT - Non Market - Events - AMM Device Reads Page</t>
  </si>
  <si>
    <t>DEVICE MNGMNT - Non Market - Events - Event Log Read by FSU</t>
  </si>
  <si>
    <t>DEVICE MNGMNT - Non Market - Events - Single Meter Event Log Read</t>
  </si>
  <si>
    <t>SUPPLY SWITCHING - Autodisconnect - Calculation Time</t>
  </si>
  <si>
    <t>Energy Intervals - Active Import</t>
  </si>
  <si>
    <t>Energy Intervals - Active Export</t>
  </si>
  <si>
    <t>Energy Intervals - Reactive Import</t>
  </si>
  <si>
    <t>Energy Intervals - Reactive Export</t>
  </si>
  <si>
    <t>DPI 3.2.a.1-2(1)</t>
  </si>
  <si>
    <t>DPI 3.2.a.1-2(2)</t>
  </si>
  <si>
    <t>DPI 3.2.a.1-2(3)</t>
  </si>
  <si>
    <t>DPI 3.2.a.1-2(4)</t>
  </si>
  <si>
    <t>METERING - Energy - 35 Days Stored Data - 35 Days Post Upgrade</t>
  </si>
  <si>
    <t>METERING - Energy - 35 Days Stored Data - Immediate Post Upgrade</t>
  </si>
  <si>
    <t>METERING - Energy - 90 Days Stored Data - 90 Days Post Upgrade</t>
  </si>
  <si>
    <t>METERING - Energy - Export Network CT Meters</t>
  </si>
  <si>
    <t>METERING - Energy - Export Network Non CT Meters</t>
  </si>
  <si>
    <t>METERING - Energy - Export Single CT Meter</t>
  </si>
  <si>
    <t>METERING - Energy - Export Single Non CT Meter</t>
  </si>
  <si>
    <t>METERING - Energy - Non-Solar Data by Mcubed</t>
  </si>
  <si>
    <t>METERING - Energy - Solar Data by Mcubed</t>
  </si>
  <si>
    <t>METERING - Energy Interval Data Resolution of 0.1</t>
  </si>
  <si>
    <t>METERING - Energy Intervals - Single Meter - Non-Solar by AMM</t>
  </si>
  <si>
    <t>METERING - Energy Intervals - Single Meter - Solar by AMM</t>
  </si>
  <si>
    <t xml:space="preserve">METERING - Energy Intervals - by FSU </t>
  </si>
  <si>
    <t>METERING - Energy Intervals - by AMM Read Report</t>
  </si>
  <si>
    <t>Non-Rqmnt</t>
  </si>
  <si>
    <t>Total</t>
  </si>
  <si>
    <r>
      <t>REQUIREMENTS</t>
    </r>
    <r>
      <rPr>
        <b/>
        <u/>
        <sz val="11"/>
        <color theme="1"/>
        <rFont val="Calibri"/>
        <family val="2"/>
        <scheme val="minor"/>
      </rPr>
      <t xml:space="preserve"> BY FUNCTION </t>
    </r>
    <r>
      <rPr>
        <sz val="11"/>
        <color theme="1"/>
        <rFont val="Calibri"/>
        <family val="2"/>
        <scheme val="minor"/>
      </rPr>
      <t>(Testable only)</t>
    </r>
  </si>
  <si>
    <r>
      <t>REQUIREMENTS BY STATUS</t>
    </r>
    <r>
      <rPr>
        <b/>
        <sz val="11"/>
        <color theme="1"/>
        <rFont val="Calibri"/>
        <family val="2"/>
        <scheme val="minor"/>
      </rPr>
      <t xml:space="preserve"> </t>
    </r>
  </si>
  <si>
    <t>Requirement</t>
  </si>
  <si>
    <t>Rqmnt</t>
  </si>
  <si>
    <t>TEST CASES BY REQUIREMENT</t>
  </si>
  <si>
    <t>DEVICE MNGMNT - Events by BBD</t>
  </si>
  <si>
    <t>METERING - ODR New Data Read - Energy Data via AMM</t>
  </si>
  <si>
    <t>DEVICE MNGMNT - ODR New Data Read (Meter) in AMM</t>
  </si>
  <si>
    <t>DEVICE MNGMNT - ODR New Data Read (BBD) in AMM</t>
  </si>
  <si>
    <t>h</t>
  </si>
  <si>
    <t>AP</t>
  </si>
  <si>
    <t>Relay</t>
  </si>
  <si>
    <t>MicroAP</t>
  </si>
  <si>
    <t>FIRMWARE - Image Add Locally Updated in AMM - CLEM</t>
  </si>
  <si>
    <t>FIRMWARE - Image Add Locally Updated in AMM - NIC</t>
  </si>
  <si>
    <t>Cat4-5</t>
  </si>
  <si>
    <t>AP-Relay</t>
  </si>
  <si>
    <t xml:space="preserve"> Time</t>
  </si>
  <si>
    <t xml:space="preserve"> FWU</t>
  </si>
  <si>
    <t xml:space="preserve"> QoS</t>
  </si>
  <si>
    <t xml:space="preserve"> M-Cubed</t>
  </si>
  <si>
    <t xml:space="preserve"> LCD</t>
  </si>
  <si>
    <t>Cat3</t>
  </si>
  <si>
    <t xml:space="preserve"> ESCC</t>
  </si>
  <si>
    <t xml:space="preserve"> HAN</t>
  </si>
  <si>
    <t xml:space="preserve"> RTC battery</t>
  </si>
  <si>
    <t>Cat6</t>
  </si>
  <si>
    <t>Meter Category</t>
  </si>
  <si>
    <t xml:space="preserve"> Reactive energy meter reads</t>
  </si>
  <si>
    <t xml:space="preserve"> Phase failure</t>
  </si>
  <si>
    <t xml:space="preserve"> Phase failure E2</t>
  </si>
  <si>
    <t xml:space="preserve"> Load control 2</t>
  </si>
  <si>
    <t xml:space="preserve"> Element 1/2 meter reads</t>
  </si>
  <si>
    <t xml:space="preserve"> Mains switching</t>
  </si>
  <si>
    <t xml:space="preserve"> Meter Reads</t>
  </si>
  <si>
    <t xml:space="preserve"> Sensitive load</t>
  </si>
  <si>
    <t xml:space="preserve"> Last gasp</t>
  </si>
  <si>
    <t xml:space="preserve"> Tamper</t>
  </si>
  <si>
    <t xml:space="preserve"> Load control 1</t>
  </si>
  <si>
    <t xml:space="preserve"> 2-Phase connection</t>
  </si>
  <si>
    <t>RTC Reserve Power - Low Reserve Power Detect &amp; Notify - NMS &amp; Local Display</t>
  </si>
  <si>
    <t>HARDWARE - Meter - RTC Battery Events to NMS</t>
  </si>
  <si>
    <t>HARDWARE - Meter - RTC Battery Events to LCD</t>
  </si>
  <si>
    <t xml:space="preserve"> Programs (Solar &amp; Non-Solar)</t>
  </si>
  <si>
    <t xml:space="preserve"> Load control - Boost/Boost Primacy</t>
  </si>
  <si>
    <t>BBdALL</t>
  </si>
  <si>
    <t>Meter-NIC</t>
  </si>
  <si>
    <t>NIC</t>
  </si>
  <si>
    <t>F1 MAIN GROUP</t>
  </si>
  <si>
    <t>F2 METHOD</t>
  </si>
  <si>
    <t>F3 DEVICE TYPE</t>
  </si>
  <si>
    <t>F4 NIC/CLEM</t>
  </si>
  <si>
    <t>Out of Scope</t>
  </si>
  <si>
    <t>Untestable</t>
  </si>
  <si>
    <t>External Testing</t>
  </si>
  <si>
    <t>Non-Prod</t>
  </si>
  <si>
    <t>Firmware - NIC</t>
  </si>
  <si>
    <t>Firmware - CLEM</t>
  </si>
  <si>
    <t>Time - Meter</t>
  </si>
  <si>
    <t>Time - NIC</t>
  </si>
  <si>
    <t>ESCC</t>
  </si>
  <si>
    <t>Outage Detection (phase failure)</t>
  </si>
  <si>
    <t>Outage Detection (NIC)</t>
  </si>
  <si>
    <t>HAN - Setup</t>
  </si>
  <si>
    <t>Mains Switching - Operation</t>
  </si>
  <si>
    <t>Mains Switching - Remote admin</t>
  </si>
  <si>
    <t>Load Control - Local</t>
  </si>
  <si>
    <t>Load Control - Remote</t>
  </si>
  <si>
    <t xml:space="preserve">METER  </t>
  </si>
  <si>
    <t>METER-NIC</t>
  </si>
  <si>
    <t>HAN - IHD Energy Display</t>
  </si>
  <si>
    <t>NON-RQMNT</t>
  </si>
  <si>
    <t>Supply Switching</t>
  </si>
  <si>
    <t>Indirect Testing</t>
  </si>
  <si>
    <t>In-house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</si>
</sst>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u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45066682943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98">
    <xf numFmtId="0" fontId="0" fillId="0" borderId="0" xfId="0"/>
    <xf numFmtId="0" fontId="3" fillId="0" borderId="0" xfId="0" applyFont="1"/>
    <xf numFmtId="0" fontId="2" fillId="0" borderId="0" xfId="0" applyFont="1"/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/>
    <xf numFmtId="0" fontId="3" fillId="2" borderId="1" xfId="0" applyFont="1" applyFill="1" applyBorder="1"/>
    <xf numFmtId="0" fontId="0" fillId="3" borderId="1" xfId="0" applyFill="1" applyBorder="1" applyAlignment="1">
      <alignment vertical="center"/>
    </xf>
    <xf numFmtId="0" fontId="5" fillId="3" borderId="1" xfId="0" applyFont="1" applyFill="1" applyBorder="1"/>
    <xf numFmtId="0" fontId="6" fillId="3" borderId="1" xfId="0" applyFont="1" applyFill="1" applyBorder="1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5" fillId="3" borderId="1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/>
    </xf>
    <xf numFmtId="0" fontId="0" fillId="3" borderId="3" xfId="0" applyFill="1" applyBorder="1"/>
    <xf numFmtId="0" fontId="0" fillId="3" borderId="2" xfId="0" applyFill="1" applyBorder="1" applyAlignment="1">
      <alignment vertical="center"/>
    </xf>
    <xf numFmtId="0" fontId="0" fillId="3" borderId="0" xfId="0" applyFill="1"/>
    <xf numFmtId="0" fontId="5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5" fillId="4" borderId="1" xfId="0" applyFont="1" applyFill="1" applyBorder="1"/>
    <xf numFmtId="0" fontId="0" fillId="4" borderId="1" xfId="0" applyFill="1" applyBorder="1"/>
    <xf numFmtId="0" fontId="5" fillId="3" borderId="1" xfId="0" applyFont="1" applyFill="1" applyBorder="1" applyAlignment="1">
      <alignment horizontal="left" vertical="center"/>
    </xf>
    <xf numFmtId="0" fontId="12" fillId="0" borderId="0" xfId="0" applyFont="1"/>
    <xf numFmtId="0" fontId="0" fillId="0" borderId="7" xfId="0" applyFill="1" applyBorder="1"/>
    <xf numFmtId="0" fontId="0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6" fillId="3" borderId="2" xfId="0" applyFont="1" applyFill="1" applyBorder="1" applyAlignment="1"/>
    <xf numFmtId="0" fontId="0" fillId="3" borderId="2" xfId="0" applyFont="1" applyFill="1" applyBorder="1" applyAlignment="1">
      <alignment horizontal="left" vertic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3" borderId="2" xfId="0" applyFill="1" applyBorder="1"/>
    <xf numFmtId="0" fontId="4" fillId="3" borderId="1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5" fillId="4" borderId="9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  <xf numFmtId="0" fontId="0" fillId="4" borderId="9" xfId="0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6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0" fillId="3" borderId="4" xfId="0" applyFill="1" applyBorder="1"/>
    <xf numFmtId="0" fontId="5" fillId="3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/>
    <xf numFmtId="0" fontId="0" fillId="3" borderId="1" xfId="0" applyFont="1" applyFill="1" applyBorder="1" applyAlignment="1"/>
    <xf numFmtId="0" fontId="0" fillId="4" borderId="9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4" borderId="1" xfId="0" applyFont="1" applyFill="1" applyBorder="1"/>
    <xf numFmtId="0" fontId="3" fillId="2" borderId="1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ont="1" applyFill="1" applyBorder="1" applyAlignment="1"/>
    <xf numFmtId="0" fontId="0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0" fontId="0" fillId="3" borderId="2" xfId="0" applyFill="1" applyBorder="1" applyAlignment="1">
      <alignment horizontal="left" vertical="top" wrapText="1"/>
    </xf>
    <xf numFmtId="0" fontId="4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2" xfId="0" applyFont="1" applyFill="1" applyBorder="1"/>
    <xf numFmtId="0" fontId="5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0" fillId="3" borderId="1" xfId="0" applyFont="1" applyFill="1" applyBorder="1" applyAlignment="1"/>
    <xf numFmtId="0" fontId="5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5" fillId="3" borderId="2" xfId="0" applyFont="1" applyFill="1" applyBorder="1"/>
    <xf numFmtId="0" fontId="0" fillId="3" borderId="2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6" fillId="3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3" borderId="1" xfId="0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16" fillId="3" borderId="2" xfId="0" applyFont="1" applyFill="1" applyBorder="1" applyAlignment="1">
      <alignment vertical="center"/>
    </xf>
    <xf numFmtId="0" fontId="16" fillId="3" borderId="3" xfId="0" applyFont="1" applyFill="1" applyBorder="1" applyAlignment="1">
      <alignment vertical="center"/>
    </xf>
    <xf numFmtId="0" fontId="0" fillId="0" borderId="0" xfId="0" applyFont="1"/>
    <xf numFmtId="0" fontId="0" fillId="3" borderId="2" xfId="0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7" fillId="4" borderId="1" xfId="0" applyFont="1" applyFill="1" applyBorder="1"/>
    <xf numFmtId="0" fontId="0" fillId="4" borderId="2" xfId="0" applyFont="1" applyFill="1" applyBorder="1"/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18" fillId="5" borderId="9" xfId="0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18" fillId="5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18" fillId="5" borderId="1" xfId="0" applyFont="1" applyFill="1" applyBorder="1"/>
    <xf numFmtId="0" fontId="18" fillId="5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16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/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6" fillId="3" borderId="10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7" fillId="0" borderId="0" xfId="0" applyFont="1"/>
    <xf numFmtId="0" fontId="21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5" fillId="4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5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0" borderId="1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9" fontId="0" fillId="0" borderId="0" xfId="0" applyNumberFormat="1" applyFill="1" applyBorder="1"/>
    <xf numFmtId="0" fontId="0" fillId="0" borderId="0" xfId="0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 wrapText="1"/>
    </xf>
    <xf numFmtId="0" fontId="5" fillId="0" borderId="0" xfId="0" applyFont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5" fillId="3" borderId="1" xfId="0" applyFont="1" applyFill="1" applyBorder="1" applyAlignment="1">
      <alignment horizontal="left" vertical="center" readingOrder="1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6" fillId="2" borderId="1" xfId="0" applyFont="1" applyFill="1" applyBorder="1"/>
    <xf numFmtId="0" fontId="27" fillId="0" borderId="0" xfId="0" applyFont="1"/>
    <xf numFmtId="0" fontId="26" fillId="2" borderId="1" xfId="0" applyFont="1" applyFill="1" applyBorder="1" applyAlignment="1">
      <alignment horizontal="center"/>
    </xf>
    <xf numFmtId="0" fontId="17" fillId="0" borderId="11" xfId="0" applyFont="1" applyBorder="1" applyAlignment="1">
      <alignment vertical="top"/>
    </xf>
    <xf numFmtId="0" fontId="0" fillId="0" borderId="11" xfId="0" applyBorder="1" applyAlignment="1"/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" fillId="3" borderId="2" xfId="0" applyFont="1" applyFill="1" applyBorder="1" applyAlignment="1">
      <alignment vertical="center"/>
    </xf>
    <xf numFmtId="0" fontId="15" fillId="4" borderId="2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3" borderId="4" xfId="0" applyFill="1" applyBorder="1" applyAlignment="1">
      <alignment vertical="center"/>
    </xf>
    <xf numFmtId="0" fontId="0" fillId="3" borderId="2" xfId="0" applyFill="1" applyBorder="1" applyAlignment="1"/>
    <xf numFmtId="0" fontId="0" fillId="0" borderId="4" xfId="0" applyBorder="1" applyAlignment="1"/>
    <xf numFmtId="0" fontId="0" fillId="0" borderId="3" xfId="0" applyBorder="1" applyAlignment="1"/>
    <xf numFmtId="0" fontId="0" fillId="4" borderId="4" xfId="0" applyFill="1" applyBorder="1" applyAlignment="1">
      <alignment vertical="center"/>
    </xf>
    <xf numFmtId="0" fontId="1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0" fillId="3" borderId="1" xfId="0" applyFont="1" applyFill="1" applyBorder="1" applyAlignment="1"/>
    <xf numFmtId="0" fontId="5" fillId="0" borderId="4" xfId="0" applyFont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5" fillId="4" borderId="6" xfId="0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4" xfId="0" applyFill="1" applyBorder="1" applyAlignment="1"/>
    <xf numFmtId="0" fontId="0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6" fillId="3" borderId="2" xfId="0" applyFont="1" applyFill="1" applyBorder="1" applyAlignment="1">
      <alignment vertical="center"/>
    </xf>
    <xf numFmtId="0" fontId="5" fillId="3" borderId="1" xfId="0" applyFont="1" applyFill="1" applyBorder="1" applyAlignment="1"/>
    <xf numFmtId="0" fontId="0" fillId="4" borderId="3" xfId="0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3" borderId="2" xfId="0" applyFont="1" applyFill="1" applyBorder="1" applyAlignment="1"/>
    <xf numFmtId="0" fontId="5" fillId="3" borderId="4" xfId="0" applyFont="1" applyFill="1" applyBorder="1" applyAlignment="1"/>
    <xf numFmtId="0" fontId="5" fillId="3" borderId="3" xfId="0" applyFont="1" applyFill="1" applyBorder="1" applyAlignment="1"/>
    <xf numFmtId="0" fontId="0" fillId="4" borderId="2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7" fillId="3" borderId="2" xfId="0" applyFont="1" applyFill="1" applyBorder="1" applyAlignment="1">
      <alignment vertical="center"/>
    </xf>
    <xf numFmtId="0" fontId="15" fillId="3" borderId="1" xfId="0" applyFont="1" applyFill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6" fillId="3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3" borderId="1" xfId="0" applyFont="1" applyFill="1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F27F7"/>
      <color rgb="FFAF08D6"/>
      <color rgb="FFD806DD"/>
      <color rgb="FFFF7A5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REQUIREMENTS BY </a:t>
            </a:r>
            <a:r>
              <a:rPr lang="en-AU" b="1"/>
              <a:t>STATUS</a:t>
            </a:r>
          </a:p>
        </c:rich>
      </c:tx>
      <c:layout>
        <c:manualLayout>
          <c:xMode val="edge"/>
          <c:yMode val="edge"/>
          <c:x val="1.0761008225927066E-2"/>
          <c:y val="1.9029886986152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9.3934368539128038E-2"/>
                  <c:y val="9.56464148221927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6724145515330137E-2"/>
                  <c:y val="-3.72194198939362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424759405074366E-2"/>
                  <c:y val="1.362558227528357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275370606607135"/>
                  <c:y val="3.00505796721103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614283200633438E-2"/>
                  <c:y val="3.41262969522010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'Rqmnt Analysis'!$B$6:$B$10</c:f>
              <c:strCache>
                <c:ptCount val="5"/>
                <c:pt idx="0">
                  <c:v>Testable</c:v>
                </c:pt>
                <c:pt idx="1">
                  <c:v>Duplicate</c:v>
                </c:pt>
                <c:pt idx="2">
                  <c:v>External Testing</c:v>
                </c:pt>
                <c:pt idx="3">
                  <c:v>Untestable</c:v>
                </c:pt>
                <c:pt idx="4">
                  <c:v>Non-Prod</c:v>
                </c:pt>
              </c:strCache>
            </c:strRef>
          </c:cat>
          <c:val>
            <c:numRef>
              <c:f>'Rqmnt Analysis'!$G$6:$G$10</c:f>
              <c:numCache>
                <c:formatCode>General</c:formatCode>
                <c:ptCount val="5"/>
                <c:pt idx="0">
                  <c:v>177</c:v>
                </c:pt>
                <c:pt idx="1">
                  <c:v>131</c:v>
                </c:pt>
                <c:pt idx="2">
                  <c:v>123</c:v>
                </c:pt>
                <c:pt idx="3">
                  <c:v>58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'Rqmnt Analysis'!$AA$14:$AA$16</c:f>
              <c:strCache>
                <c:ptCount val="3"/>
                <c:pt idx="0">
                  <c:v>In-house Testing</c:v>
                </c:pt>
                <c:pt idx="1">
                  <c:v>Indirect Testing</c:v>
                </c:pt>
                <c:pt idx="2">
                  <c:v>Out of Scope</c:v>
                </c:pt>
              </c:strCache>
            </c:strRef>
          </c:cat>
          <c:val>
            <c:numRef>
              <c:f>'Rqmnt Analysis'!$AB$14:$AB$16</c:f>
              <c:numCache>
                <c:formatCode>General</c:formatCode>
                <c:ptCount val="3"/>
                <c:pt idx="0">
                  <c:v>177</c:v>
                </c:pt>
                <c:pt idx="1">
                  <c:v>254</c:v>
                </c:pt>
                <c:pt idx="2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REQUIREMENTS BY </a:t>
            </a:r>
            <a:r>
              <a:rPr lang="en-AU" b="1"/>
              <a:t>STATUS</a:t>
            </a:r>
          </a:p>
        </c:rich>
      </c:tx>
      <c:layout>
        <c:manualLayout>
          <c:xMode val="edge"/>
          <c:yMode val="edge"/>
          <c:x val="2.381119957770642E-3"/>
          <c:y val="1.61029381003882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9.3934368539128038E-2"/>
                  <c:y val="9.56464148221927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6724145515330137E-2"/>
                  <c:y val="-3.72194198939362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4.424759405074366E-2"/>
                  <c:y val="1.362558227528357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275370606607135"/>
                  <c:y val="3.005057967211037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614283200633438E-2"/>
                  <c:y val="3.41262969522010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'Rqmnt Analysis'!$B$6:$B$10</c:f>
              <c:strCache>
                <c:ptCount val="5"/>
                <c:pt idx="0">
                  <c:v>Testable</c:v>
                </c:pt>
                <c:pt idx="1">
                  <c:v>Duplicate</c:v>
                </c:pt>
                <c:pt idx="2">
                  <c:v>External Testing</c:v>
                </c:pt>
                <c:pt idx="3">
                  <c:v>Untestable</c:v>
                </c:pt>
                <c:pt idx="4">
                  <c:v>Non-Prod</c:v>
                </c:pt>
              </c:strCache>
            </c:strRef>
          </c:cat>
          <c:val>
            <c:numRef>
              <c:f>'Rqmnt Analysis'!$G$6:$G$10</c:f>
              <c:numCache>
                <c:formatCode>General</c:formatCode>
                <c:ptCount val="5"/>
                <c:pt idx="0">
                  <c:v>177</c:v>
                </c:pt>
                <c:pt idx="1">
                  <c:v>131</c:v>
                </c:pt>
                <c:pt idx="2">
                  <c:v>123</c:v>
                </c:pt>
                <c:pt idx="3">
                  <c:v>58</c:v>
                </c:pt>
                <c:pt idx="4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DPI Requirements</a:t>
            </a:r>
          </a:p>
        </c:rich>
      </c:tx>
      <c:layout>
        <c:manualLayout>
          <c:xMode val="edge"/>
          <c:yMode val="edge"/>
          <c:x val="0.6791666666666667"/>
          <c:y val="3.8323353293413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2.777777777777676E-3"/>
                  <c:y val="-7.18562874251496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6111111111111108E-2"/>
                  <c:y val="-3.35329341317365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2222222222222247E-2"/>
                  <c:y val="1.91616766467065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0555555555555568E-2"/>
                  <c:y val="-4.31137724550898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2.2222222222222223E-2"/>
                  <c:y val="-4.31137724550898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'Rqmnt Analysis(2)'!$A$2:$A$6</c:f>
              <c:strCache>
                <c:ptCount val="5"/>
                <c:pt idx="0">
                  <c:v>Testable</c:v>
                </c:pt>
                <c:pt idx="1">
                  <c:v>Duplicate</c:v>
                </c:pt>
                <c:pt idx="2">
                  <c:v>External Testing</c:v>
                </c:pt>
                <c:pt idx="3">
                  <c:v>Untestable</c:v>
                </c:pt>
                <c:pt idx="4">
                  <c:v>Non-Prod</c:v>
                </c:pt>
              </c:strCache>
            </c:strRef>
          </c:cat>
          <c:val>
            <c:numRef>
              <c:f>'Rqmnt Analysis(2)'!$B$2:$B$6</c:f>
              <c:numCache>
                <c:formatCode>General</c:formatCode>
                <c:ptCount val="5"/>
                <c:pt idx="0">
                  <c:v>59</c:v>
                </c:pt>
                <c:pt idx="1">
                  <c:v>25</c:v>
                </c:pt>
                <c:pt idx="2">
                  <c:v>13</c:v>
                </c:pt>
                <c:pt idx="3">
                  <c:v>6</c:v>
                </c:pt>
                <c:pt idx="4">
                  <c:v>20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MET Requirements</a:t>
            </a:r>
          </a:p>
        </c:rich>
      </c:tx>
      <c:layout>
        <c:manualLayout>
          <c:xMode val="edge"/>
          <c:yMode val="edge"/>
          <c:x val="0.65607633420822398"/>
          <c:y val="3.8277511961722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6.1111111111111109E-2"/>
                  <c:y val="6.22009569377990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5.8333333333333334E-2"/>
                  <c:y val="-3.34928229665071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1111111111111109E-2"/>
                  <c:y val="4.784688995215310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8888888888888892E-2"/>
                  <c:y val="4.30622009569378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8333333333333383E-2"/>
                  <c:y val="-2.39234449760765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'Rqmnt Analysis(2)'!$A$2:$A$6</c:f>
              <c:strCache>
                <c:ptCount val="5"/>
                <c:pt idx="0">
                  <c:v>Testable</c:v>
                </c:pt>
                <c:pt idx="1">
                  <c:v>Duplicate</c:v>
                </c:pt>
                <c:pt idx="2">
                  <c:v>External Testing</c:v>
                </c:pt>
                <c:pt idx="3">
                  <c:v>Untestable</c:v>
                </c:pt>
                <c:pt idx="4">
                  <c:v>Non-Prod</c:v>
                </c:pt>
              </c:strCache>
            </c:strRef>
          </c:cat>
          <c:val>
            <c:numRef>
              <c:f>'Rqmnt Analysis(2)'!$C$2:$C$6</c:f>
              <c:numCache>
                <c:formatCode>General</c:formatCode>
                <c:ptCount val="5"/>
                <c:pt idx="0">
                  <c:v>41</c:v>
                </c:pt>
                <c:pt idx="1">
                  <c:v>48</c:v>
                </c:pt>
                <c:pt idx="2">
                  <c:v>51</c:v>
                </c:pt>
                <c:pt idx="3">
                  <c:v>5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 baseline="0"/>
              <a:t>DPI &amp; MET </a:t>
            </a:r>
            <a:r>
              <a:rPr lang="en-AU" sz="1400" b="1" i="0" u="none" strike="noStrike" baseline="0">
                <a:effectLst/>
              </a:rPr>
              <a:t>Requirements </a:t>
            </a:r>
            <a:endParaRPr lang="en-AU" b="1"/>
          </a:p>
        </c:rich>
      </c:tx>
      <c:layout>
        <c:manualLayout>
          <c:xMode val="edge"/>
          <c:yMode val="edge"/>
          <c:x val="0.56243066491688554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6.9444444444444448E-2"/>
                  <c:y val="-0.110311750599520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2777777777777777"/>
                  <c:y val="-1.91846522781774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6.9444444444444461E-2"/>
                  <c:y val="3.8369304556354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1111111111111123E-2"/>
                  <c:y val="4.796163069544364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1.6666666666666666E-2"/>
                  <c:y val="-2.87769784172661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'Rqmnt Analysis(2)'!$A$10:$A$14</c:f>
              <c:strCache>
                <c:ptCount val="5"/>
                <c:pt idx="0">
                  <c:v>Testable</c:v>
                </c:pt>
                <c:pt idx="1">
                  <c:v>Duplicate</c:v>
                </c:pt>
                <c:pt idx="2">
                  <c:v>External Testing</c:v>
                </c:pt>
                <c:pt idx="3">
                  <c:v>Untestable</c:v>
                </c:pt>
                <c:pt idx="4">
                  <c:v>Non-Prod</c:v>
                </c:pt>
              </c:strCache>
            </c:strRef>
          </c:cat>
          <c:val>
            <c:numRef>
              <c:f>'Rqmnt Analysis(2)'!$C$10:$C$14</c:f>
              <c:numCache>
                <c:formatCode>General</c:formatCode>
                <c:ptCount val="5"/>
                <c:pt idx="0">
                  <c:v>100</c:v>
                </c:pt>
                <c:pt idx="1">
                  <c:v>73</c:v>
                </c:pt>
                <c:pt idx="2">
                  <c:v>64</c:v>
                </c:pt>
                <c:pt idx="3">
                  <c:v>11</c:v>
                </c:pt>
                <c:pt idx="4">
                  <c:v>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DPI, MET, &amp; NMS Requirements </a:t>
            </a:r>
            <a:endParaRPr lang="en-AU" sz="1400">
              <a:effectLst/>
            </a:endParaRPr>
          </a:p>
        </c:rich>
      </c:tx>
      <c:layout>
        <c:manualLayout>
          <c:xMode val="edge"/>
          <c:yMode val="edge"/>
          <c:x val="0.46833333333333332"/>
          <c:y val="3.3573141486810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7.2222222222222215E-2"/>
                  <c:y val="-9.592326139088773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7777777777777787"/>
                  <c:y val="-2.39808153477218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7.5000000000000025E-2"/>
                  <c:y val="8.7928640515821532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7.2222222222222229E-2"/>
                  <c:y val="-2.87769784172661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7222222222222221E-2"/>
                  <c:y val="-1.0991080064477691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'Rqmnt Analysis(2)'!$A$10:$A$14</c:f>
              <c:strCache>
                <c:ptCount val="5"/>
                <c:pt idx="0">
                  <c:v>Testable</c:v>
                </c:pt>
                <c:pt idx="1">
                  <c:v>Duplicate</c:v>
                </c:pt>
                <c:pt idx="2">
                  <c:v>External Testing</c:v>
                </c:pt>
                <c:pt idx="3">
                  <c:v>Untestable</c:v>
                </c:pt>
                <c:pt idx="4">
                  <c:v>Non-Prod</c:v>
                </c:pt>
              </c:strCache>
            </c:strRef>
          </c:cat>
          <c:val>
            <c:numRef>
              <c:f>'Rqmnt Analysis(2)'!$D$10:$D$14</c:f>
              <c:numCache>
                <c:formatCode>General</c:formatCode>
                <c:ptCount val="5"/>
                <c:pt idx="0">
                  <c:v>147</c:v>
                </c:pt>
                <c:pt idx="1">
                  <c:v>110</c:v>
                </c:pt>
                <c:pt idx="2">
                  <c:v>76</c:v>
                </c:pt>
                <c:pt idx="3">
                  <c:v>37</c:v>
                </c:pt>
                <c:pt idx="4">
                  <c:v>54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NMS Requirements</a:t>
            </a:r>
          </a:p>
        </c:rich>
      </c:tx>
      <c:layout>
        <c:manualLayout>
          <c:xMode val="edge"/>
          <c:yMode val="edge"/>
          <c:x val="0.65120844269466316"/>
          <c:y val="3.8277511961722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6.9444444444444448E-2"/>
                  <c:y val="2.870813397129182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3055555555555556"/>
                  <c:y val="-2.87081339712918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7.7777777777777793E-2"/>
                  <c:y val="-4.784688995215223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3.8888888888888903E-2"/>
                  <c:y val="-6.69856459330143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2777777777777826E-2"/>
                  <c:y val="-4.78468899521532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'Rqmnt Analysis(2)'!$A$2:$A$6</c:f>
              <c:strCache>
                <c:ptCount val="5"/>
                <c:pt idx="0">
                  <c:v>Testable</c:v>
                </c:pt>
                <c:pt idx="1">
                  <c:v>Duplicate</c:v>
                </c:pt>
                <c:pt idx="2">
                  <c:v>External Testing</c:v>
                </c:pt>
                <c:pt idx="3">
                  <c:v>Untestable</c:v>
                </c:pt>
                <c:pt idx="4">
                  <c:v>Non-Prod</c:v>
                </c:pt>
              </c:strCache>
            </c:strRef>
          </c:cat>
          <c:val>
            <c:numRef>
              <c:f>'Rqmnt Analysis(2)'!$E$2:$E$6</c:f>
              <c:numCache>
                <c:formatCode>General</c:formatCode>
                <c:ptCount val="5"/>
                <c:pt idx="0">
                  <c:v>47</c:v>
                </c:pt>
                <c:pt idx="1">
                  <c:v>37</c:v>
                </c:pt>
                <c:pt idx="2">
                  <c:v>12</c:v>
                </c:pt>
                <c:pt idx="3">
                  <c:v>26</c:v>
                </c:pt>
                <c:pt idx="4">
                  <c:v>19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LAN Requirements</a:t>
            </a:r>
          </a:p>
        </c:rich>
      </c:tx>
      <c:layout>
        <c:manualLayout>
          <c:xMode val="edge"/>
          <c:yMode val="edge"/>
          <c:x val="0.66491666666666671"/>
          <c:y val="2.8776978417266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8.333333333333344E-2"/>
                  <c:y val="4.79616306954436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3888888888888888E-2"/>
                  <c:y val="0.119904076738609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0555555555555561E-2"/>
                  <c:y val="-0.105515587529976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722222222222222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5555555555555552E-2"/>
                  <c:y val="-1.43884892086330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'Rqmnt Analysis(2)'!$A$2:$A$6</c:f>
              <c:strCache>
                <c:ptCount val="5"/>
                <c:pt idx="0">
                  <c:v>Testable</c:v>
                </c:pt>
                <c:pt idx="1">
                  <c:v>Duplicate</c:v>
                </c:pt>
                <c:pt idx="2">
                  <c:v>External Testing</c:v>
                </c:pt>
                <c:pt idx="3">
                  <c:v>Untestable</c:v>
                </c:pt>
                <c:pt idx="4">
                  <c:v>Non-Prod</c:v>
                </c:pt>
              </c:strCache>
            </c:strRef>
          </c:cat>
          <c:val>
            <c:numRef>
              <c:f>'Rqmnt Analysis(2)'!$D$2:$D$6</c:f>
              <c:numCache>
                <c:formatCode>General</c:formatCode>
                <c:ptCount val="5"/>
                <c:pt idx="0">
                  <c:v>30</c:v>
                </c:pt>
                <c:pt idx="1">
                  <c:v>21</c:v>
                </c:pt>
                <c:pt idx="2">
                  <c:v>47</c:v>
                </c:pt>
                <c:pt idx="3">
                  <c:v>21</c:v>
                </c:pt>
                <c:pt idx="4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TESTABLE REQUIREMENTS BY FUNCTION  </a:t>
            </a:r>
          </a:p>
        </c:rich>
      </c:tx>
      <c:layout>
        <c:manualLayout>
          <c:xMode val="edge"/>
          <c:yMode val="edge"/>
          <c:x val="1.0562410765636734E-2"/>
          <c:y val="2.8136064665223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>
          <a:outerShdw blurRad="50800" dist="38100" dir="2700000" sx="104000" sy="104000" algn="tl" rotWithShape="0">
            <a:prstClr val="black">
              <a:alpha val="40000"/>
            </a:prstClr>
          </a:outerShdw>
        </a:effectLst>
        <a:sp3d/>
      </c:spPr>
    </c:sideWall>
    <c:backWall>
      <c:thickness val="0"/>
      <c:spPr>
        <a:noFill/>
        <a:ln>
          <a:noFill/>
        </a:ln>
        <a:effectLst>
          <a:outerShdw blurRad="50800" dist="38100" dir="2700000" sx="104000" sy="104000" algn="tl" rotWithShape="0">
            <a:prstClr val="black">
              <a:alpha val="40000"/>
            </a:prstClr>
          </a:outerShdw>
        </a:effectLst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</c:dPt>
          <c:cat>
            <c:strRef>
              <c:f>'Rqmnt Analysis'!$B$18:$B$32</c:f>
              <c:strCache>
                <c:ptCount val="15"/>
                <c:pt idx="0">
                  <c:v>Comms</c:v>
                </c:pt>
                <c:pt idx="1">
                  <c:v>Firmware</c:v>
                </c:pt>
                <c:pt idx="2">
                  <c:v>HAN</c:v>
                </c:pt>
                <c:pt idx="3">
                  <c:v>Hardware</c:v>
                </c:pt>
                <c:pt idx="4">
                  <c:v>Load Control</c:v>
                </c:pt>
                <c:pt idx="5">
                  <c:v>Metering</c:v>
                </c:pt>
                <c:pt idx="6">
                  <c:v>Device Mngmnt</c:v>
                </c:pt>
                <c:pt idx="7">
                  <c:v>Outage Detection</c:v>
                </c:pt>
                <c:pt idx="8">
                  <c:v>Programs</c:v>
                </c:pt>
                <c:pt idx="9">
                  <c:v>QoS</c:v>
                </c:pt>
                <c:pt idx="10">
                  <c:v>Supply Switching</c:v>
                </c:pt>
                <c:pt idx="11">
                  <c:v>SCC</c:v>
                </c:pt>
                <c:pt idx="12">
                  <c:v>Tamper</c:v>
                </c:pt>
                <c:pt idx="13">
                  <c:v>Time</c:v>
                </c:pt>
                <c:pt idx="14">
                  <c:v>UIQ App</c:v>
                </c:pt>
              </c:strCache>
            </c:strRef>
          </c:cat>
          <c:val>
            <c:numRef>
              <c:f>'Rqmnt Analysis'!$G$18:$G$32</c:f>
              <c:numCache>
                <c:formatCode>General</c:formatCode>
                <c:ptCount val="15"/>
                <c:pt idx="0">
                  <c:v>24</c:v>
                </c:pt>
                <c:pt idx="1">
                  <c:v>13</c:v>
                </c:pt>
                <c:pt idx="2">
                  <c:v>10</c:v>
                </c:pt>
                <c:pt idx="3">
                  <c:v>13</c:v>
                </c:pt>
                <c:pt idx="4">
                  <c:v>9</c:v>
                </c:pt>
                <c:pt idx="5">
                  <c:v>18</c:v>
                </c:pt>
                <c:pt idx="6">
                  <c:v>25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19</c:v>
                </c:pt>
                <c:pt idx="11">
                  <c:v>8</c:v>
                </c:pt>
                <c:pt idx="12">
                  <c:v>3</c:v>
                </c:pt>
                <c:pt idx="13">
                  <c:v>12</c:v>
                </c:pt>
                <c:pt idx="1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803224"/>
        <c:axId val="158803616"/>
        <c:axId val="0"/>
      </c:bar3DChart>
      <c:catAx>
        <c:axId val="15880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3616"/>
        <c:crosses val="autoZero"/>
        <c:auto val="1"/>
        <c:lblAlgn val="ctr"/>
        <c:lblOffset val="100"/>
        <c:noMultiLvlLbl val="0"/>
      </c:catAx>
      <c:valAx>
        <c:axId val="158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>
      <a:outerShdw blurRad="50800" dist="50800" dir="5400000" algn="ctr" rotWithShape="0">
        <a:schemeClr val="bg1">
          <a:lumMod val="95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Testable Requirements by Function (Summary)</a:t>
            </a:r>
          </a:p>
        </c:rich>
      </c:tx>
      <c:layout>
        <c:manualLayout>
          <c:xMode val="edge"/>
          <c:yMode val="edge"/>
          <c:x val="2.8160655667360368E-2"/>
          <c:y val="3.0853989136202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</c:dPt>
          <c:cat>
            <c:strRef>
              <c:f>'Rqmnt Analysis'!$B$36:$B$39</c:f>
              <c:strCache>
                <c:ptCount val="4"/>
                <c:pt idx="0">
                  <c:v>Comms</c:v>
                </c:pt>
                <c:pt idx="1">
                  <c:v>Meter Functions</c:v>
                </c:pt>
                <c:pt idx="2">
                  <c:v>Hardware</c:v>
                </c:pt>
                <c:pt idx="3">
                  <c:v>Network Mngmnt</c:v>
                </c:pt>
              </c:strCache>
            </c:strRef>
          </c:cat>
          <c:val>
            <c:numRef>
              <c:f>'Rqmnt Analysis'!$G$36:$G$39</c:f>
              <c:numCache>
                <c:formatCode>General</c:formatCode>
                <c:ptCount val="4"/>
                <c:pt idx="0">
                  <c:v>24</c:v>
                </c:pt>
                <c:pt idx="1">
                  <c:v>77</c:v>
                </c:pt>
                <c:pt idx="2">
                  <c:v>13</c:v>
                </c:pt>
                <c:pt idx="3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8800480"/>
        <c:axId val="158800872"/>
        <c:axId val="0"/>
      </c:bar3DChart>
      <c:catAx>
        <c:axId val="1588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0872"/>
        <c:crosses val="autoZero"/>
        <c:auto val="1"/>
        <c:lblAlgn val="ctr"/>
        <c:lblOffset val="100"/>
        <c:noMultiLvlLbl val="0"/>
      </c:catAx>
      <c:valAx>
        <c:axId val="1588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Test Cases by Requirement</a:t>
            </a:r>
          </a:p>
        </c:rich>
      </c:tx>
      <c:layout>
        <c:manualLayout>
          <c:xMode val="edge"/>
          <c:yMode val="edge"/>
          <c:x val="1.9722222222222221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5.5555555555554534E-3"/>
                  <c:y val="-6.481481481481481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1666666666666664E-2"/>
                  <c:y val="-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5000000000000001E-2"/>
                  <c:y val="-8.4875562720133283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9.0368995361770441E-2"/>
                  <c:y val="9.33515696901523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'Rqmnt Analysis'!$B$49:$B$53</c:f>
              <c:strCache>
                <c:ptCount val="5"/>
                <c:pt idx="0">
                  <c:v>DPI</c:v>
                </c:pt>
                <c:pt idx="1">
                  <c:v>MET</c:v>
                </c:pt>
                <c:pt idx="2">
                  <c:v>NMS</c:v>
                </c:pt>
                <c:pt idx="3">
                  <c:v>LAN</c:v>
                </c:pt>
                <c:pt idx="4">
                  <c:v>NON-RQMNT</c:v>
                </c:pt>
              </c:strCache>
            </c:strRef>
          </c:cat>
          <c:val>
            <c:numRef>
              <c:f>'Rqmnt Analysis'!$C$49:$C$53</c:f>
              <c:numCache>
                <c:formatCode>General</c:formatCode>
                <c:ptCount val="5"/>
                <c:pt idx="0">
                  <c:v>112</c:v>
                </c:pt>
                <c:pt idx="1">
                  <c:v>62</c:v>
                </c:pt>
                <c:pt idx="2">
                  <c:v>61</c:v>
                </c:pt>
                <c:pt idx="3">
                  <c:v>37</c:v>
                </c:pt>
                <c:pt idx="4">
                  <c:v>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Test</a:t>
            </a:r>
            <a:r>
              <a:rPr lang="en-AU" b="1" baseline="0"/>
              <a:t> Cases by </a:t>
            </a:r>
            <a:r>
              <a:rPr lang="en-AU" sz="1400" b="1" i="0" baseline="0">
                <a:effectLst/>
              </a:rPr>
              <a:t>Requirement</a:t>
            </a:r>
            <a:endParaRPr lang="en-AU" sz="1400">
              <a:effectLst/>
            </a:endParaRPr>
          </a:p>
        </c:rich>
      </c:tx>
      <c:layout>
        <c:manualLayout>
          <c:xMode val="edge"/>
          <c:yMode val="edge"/>
          <c:x val="3.0006636897966992E-2"/>
          <c:y val="2.26904376012965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'Rqmnt Analysis'!$B$49:$B$53</c:f>
              <c:strCache>
                <c:ptCount val="5"/>
                <c:pt idx="0">
                  <c:v>DPI</c:v>
                </c:pt>
                <c:pt idx="1">
                  <c:v>MET</c:v>
                </c:pt>
                <c:pt idx="2">
                  <c:v>NMS</c:v>
                </c:pt>
                <c:pt idx="3">
                  <c:v>LAN</c:v>
                </c:pt>
                <c:pt idx="4">
                  <c:v>NON-RQMNT</c:v>
                </c:pt>
              </c:strCache>
            </c:strRef>
          </c:cat>
          <c:val>
            <c:numRef>
              <c:f>'Rqmnt Analysis'!$C$49:$C$53</c:f>
              <c:numCache>
                <c:formatCode>General</c:formatCode>
                <c:ptCount val="5"/>
                <c:pt idx="0">
                  <c:v>112</c:v>
                </c:pt>
                <c:pt idx="1">
                  <c:v>62</c:v>
                </c:pt>
                <c:pt idx="2">
                  <c:v>61</c:v>
                </c:pt>
                <c:pt idx="3">
                  <c:v>37</c:v>
                </c:pt>
                <c:pt idx="4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910048"/>
        <c:axId val="352902600"/>
      </c:barChart>
      <c:catAx>
        <c:axId val="3529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02600"/>
        <c:crosses val="autoZero"/>
        <c:auto val="1"/>
        <c:lblAlgn val="ctr"/>
        <c:lblOffset val="100"/>
        <c:noMultiLvlLbl val="0"/>
      </c:catAx>
      <c:valAx>
        <c:axId val="3529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TEST CASES </a:t>
            </a:r>
            <a:r>
              <a:rPr lang="en-US" sz="1400" b="1" i="0" u="none" strike="noStrike" baseline="0">
                <a:effectLst/>
              </a:rPr>
              <a:t>BY FUNCTION  </a:t>
            </a:r>
            <a:endParaRPr lang="en-AU" sz="1400">
              <a:effectLst/>
            </a:endParaRPr>
          </a:p>
        </c:rich>
      </c:tx>
      <c:layout>
        <c:manualLayout>
          <c:xMode val="edge"/>
          <c:yMode val="edge"/>
          <c:x val="3.7128256116661609E-2"/>
          <c:y val="2.69938650306748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AF08D6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cat>
            <c:strRef>
              <c:f>'Rqmnt Analysis'!$B$66:$B$80</c:f>
              <c:strCache>
                <c:ptCount val="15"/>
                <c:pt idx="0">
                  <c:v>Comms</c:v>
                </c:pt>
                <c:pt idx="1">
                  <c:v>Firmware</c:v>
                </c:pt>
                <c:pt idx="2">
                  <c:v>HAN</c:v>
                </c:pt>
                <c:pt idx="3">
                  <c:v>Hardware</c:v>
                </c:pt>
                <c:pt idx="4">
                  <c:v>Load Control</c:v>
                </c:pt>
                <c:pt idx="5">
                  <c:v>Metering</c:v>
                </c:pt>
                <c:pt idx="6">
                  <c:v>Device Mngmnt</c:v>
                </c:pt>
                <c:pt idx="7">
                  <c:v>Outage Detection</c:v>
                </c:pt>
                <c:pt idx="8">
                  <c:v>Programs</c:v>
                </c:pt>
                <c:pt idx="9">
                  <c:v>QoS</c:v>
                </c:pt>
                <c:pt idx="10">
                  <c:v>Supply Switching</c:v>
                </c:pt>
                <c:pt idx="11">
                  <c:v>SCC</c:v>
                </c:pt>
                <c:pt idx="12">
                  <c:v>Tamper</c:v>
                </c:pt>
                <c:pt idx="13">
                  <c:v>Time </c:v>
                </c:pt>
                <c:pt idx="14">
                  <c:v>UIQ App</c:v>
                </c:pt>
              </c:strCache>
            </c:strRef>
          </c:cat>
          <c:val>
            <c:numRef>
              <c:f>'Rqmnt Analysis'!$C$66:$C$80</c:f>
              <c:numCache>
                <c:formatCode>General</c:formatCode>
                <c:ptCount val="15"/>
                <c:pt idx="0">
                  <c:v>34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22</c:v>
                </c:pt>
                <c:pt idx="5">
                  <c:v>23</c:v>
                </c:pt>
                <c:pt idx="6">
                  <c:v>27</c:v>
                </c:pt>
                <c:pt idx="7">
                  <c:v>12</c:v>
                </c:pt>
                <c:pt idx="8">
                  <c:v>7</c:v>
                </c:pt>
                <c:pt idx="9">
                  <c:v>18</c:v>
                </c:pt>
                <c:pt idx="10">
                  <c:v>28</c:v>
                </c:pt>
                <c:pt idx="11">
                  <c:v>9</c:v>
                </c:pt>
                <c:pt idx="12">
                  <c:v>11</c:v>
                </c:pt>
                <c:pt idx="13">
                  <c:v>18</c:v>
                </c:pt>
                <c:pt idx="14">
                  <c:v>15</c:v>
                </c:pt>
              </c:numCache>
            </c:numRef>
          </c:val>
        </c:ser>
        <c:ser>
          <c:idx val="1"/>
          <c:order val="1"/>
          <c:spPr>
            <a:solidFill>
              <a:srgbClr val="AF08D6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D806DD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14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cat>
            <c:strRef>
              <c:f>'Rqmnt Analysis'!$B$66:$B$80</c:f>
              <c:strCache>
                <c:ptCount val="15"/>
                <c:pt idx="0">
                  <c:v>Comms</c:v>
                </c:pt>
                <c:pt idx="1">
                  <c:v>Firmware</c:v>
                </c:pt>
                <c:pt idx="2">
                  <c:v>HAN</c:v>
                </c:pt>
                <c:pt idx="3">
                  <c:v>Hardware</c:v>
                </c:pt>
                <c:pt idx="4">
                  <c:v>Load Control</c:v>
                </c:pt>
                <c:pt idx="5">
                  <c:v>Metering</c:v>
                </c:pt>
                <c:pt idx="6">
                  <c:v>Device Mngmnt</c:v>
                </c:pt>
                <c:pt idx="7">
                  <c:v>Outage Detection</c:v>
                </c:pt>
                <c:pt idx="8">
                  <c:v>Programs</c:v>
                </c:pt>
                <c:pt idx="9">
                  <c:v>QoS</c:v>
                </c:pt>
                <c:pt idx="10">
                  <c:v>Supply Switching</c:v>
                </c:pt>
                <c:pt idx="11">
                  <c:v>SCC</c:v>
                </c:pt>
                <c:pt idx="12">
                  <c:v>Tamper</c:v>
                </c:pt>
                <c:pt idx="13">
                  <c:v>Time </c:v>
                </c:pt>
                <c:pt idx="14">
                  <c:v>UIQ App</c:v>
                </c:pt>
              </c:strCache>
            </c:strRef>
          </c:cat>
          <c:val>
            <c:numRef>
              <c:f>'Rqmnt Analysis'!$D$66:$D$80</c:f>
              <c:numCache>
                <c:formatCode>General</c:formatCode>
                <c:ptCount val="15"/>
                <c:pt idx="0">
                  <c:v>23</c:v>
                </c:pt>
                <c:pt idx="1">
                  <c:v>12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11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903776"/>
        <c:axId val="352908480"/>
        <c:axId val="0"/>
      </c:bar3DChart>
      <c:catAx>
        <c:axId val="3529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08480"/>
        <c:crosses val="autoZero"/>
        <c:auto val="1"/>
        <c:lblAlgn val="ctr"/>
        <c:lblOffset val="100"/>
        <c:noMultiLvlLbl val="0"/>
      </c:catAx>
      <c:valAx>
        <c:axId val="3529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0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1" i="0" baseline="0">
                <a:effectLst/>
              </a:rPr>
              <a:t>TEST CASES </a:t>
            </a:r>
            <a:r>
              <a:rPr lang="en-US" sz="1400" b="1" i="0" baseline="0">
                <a:effectLst/>
              </a:rPr>
              <a:t>BY FUNCTION  </a:t>
            </a:r>
            <a:endParaRPr lang="en-AU" sz="1400">
              <a:effectLst/>
            </a:endParaRPr>
          </a:p>
        </c:rich>
      </c:tx>
      <c:layout>
        <c:manualLayout>
          <c:xMode val="edge"/>
          <c:yMode val="edge"/>
          <c:x val="6.7617887386718173E-2"/>
          <c:y val="2.3255813953488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AF08D6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cat>
            <c:strRef>
              <c:f>'Rqmnt Analysis'!$B$85:$B$88</c:f>
              <c:strCache>
                <c:ptCount val="4"/>
                <c:pt idx="0">
                  <c:v>Comms</c:v>
                </c:pt>
                <c:pt idx="1">
                  <c:v>Meter Functions</c:v>
                </c:pt>
                <c:pt idx="2">
                  <c:v>Hardware</c:v>
                </c:pt>
                <c:pt idx="3">
                  <c:v>Network Mngmnt</c:v>
                </c:pt>
              </c:strCache>
            </c:strRef>
          </c:cat>
          <c:val>
            <c:numRef>
              <c:f>'Rqmnt Analysis'!$C$85:$C$88</c:f>
              <c:numCache>
                <c:formatCode>General</c:formatCode>
                <c:ptCount val="4"/>
                <c:pt idx="0">
                  <c:v>34</c:v>
                </c:pt>
                <c:pt idx="1">
                  <c:v>139</c:v>
                </c:pt>
                <c:pt idx="2">
                  <c:v>12</c:v>
                </c:pt>
                <c:pt idx="3">
                  <c:v>87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CF27F7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  <a:sp3d>
                <a:contourClr>
                  <a:schemeClr val="tx1"/>
                </a:contourClr>
              </a:sp3d>
            </c:spPr>
          </c:dPt>
          <c:cat>
            <c:strRef>
              <c:f>'Rqmnt Analysis'!$B$85:$B$88</c:f>
              <c:strCache>
                <c:ptCount val="4"/>
                <c:pt idx="0">
                  <c:v>Comms</c:v>
                </c:pt>
                <c:pt idx="1">
                  <c:v>Meter Functions</c:v>
                </c:pt>
                <c:pt idx="2">
                  <c:v>Hardware</c:v>
                </c:pt>
                <c:pt idx="3">
                  <c:v>Network Mngmnt</c:v>
                </c:pt>
              </c:strCache>
            </c:strRef>
          </c:cat>
          <c:val>
            <c:numRef>
              <c:f>'Rqmnt Analysis'!$D$85:$D$88</c:f>
              <c:numCache>
                <c:formatCode>General</c:formatCode>
                <c:ptCount val="4"/>
                <c:pt idx="0">
                  <c:v>23</c:v>
                </c:pt>
                <c:pt idx="1">
                  <c:v>13</c:v>
                </c:pt>
                <c:pt idx="2">
                  <c:v>0</c:v>
                </c:pt>
                <c:pt idx="3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2905344"/>
        <c:axId val="352904168"/>
        <c:axId val="0"/>
      </c:bar3DChart>
      <c:catAx>
        <c:axId val="3529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04168"/>
        <c:crosses val="autoZero"/>
        <c:auto val="1"/>
        <c:lblAlgn val="ctr"/>
        <c:lblOffset val="100"/>
        <c:noMultiLvlLbl val="0"/>
      </c:catAx>
      <c:valAx>
        <c:axId val="3529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0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'Rqmnt Analysis'!$AA$6:$AA$8</c:f>
              <c:strCache>
                <c:ptCount val="3"/>
                <c:pt idx="0">
                  <c:v>Testable</c:v>
                </c:pt>
                <c:pt idx="1">
                  <c:v>Duplicate</c:v>
                </c:pt>
                <c:pt idx="2">
                  <c:v>Out of Scope</c:v>
                </c:pt>
              </c:strCache>
            </c:strRef>
          </c:cat>
          <c:val>
            <c:numRef>
              <c:f>'Rqmnt Analysis'!$AB$6:$AB$8</c:f>
              <c:numCache>
                <c:formatCode>General</c:formatCode>
                <c:ptCount val="3"/>
                <c:pt idx="0">
                  <c:v>177</c:v>
                </c:pt>
                <c:pt idx="1">
                  <c:v>131</c:v>
                </c:pt>
                <c:pt idx="2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TESTABLE REQUIREMENTS BY FUNCTION </a:t>
            </a:r>
            <a:endParaRPr lang="en-AU"/>
          </a:p>
        </c:rich>
      </c:tx>
      <c:layout>
        <c:manualLayout>
          <c:xMode val="edge"/>
          <c:yMode val="edge"/>
          <c:x val="2.7513779527559061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2116855265317794"/>
                  <c:y val="5.65058625313756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8333333333333334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1388888888888891"/>
                  <c:y val="9.25925925925925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0412340017686089E-2"/>
                  <c:y val="-6.0872674758449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'Rqmnt Analysis'!$B$36:$B$39</c:f>
              <c:strCache>
                <c:ptCount val="4"/>
                <c:pt idx="0">
                  <c:v>Comms</c:v>
                </c:pt>
                <c:pt idx="1">
                  <c:v>Meter Functions</c:v>
                </c:pt>
                <c:pt idx="2">
                  <c:v>Hardware</c:v>
                </c:pt>
                <c:pt idx="3">
                  <c:v>Network Mngmnt</c:v>
                </c:pt>
              </c:strCache>
            </c:strRef>
          </c:cat>
          <c:val>
            <c:numRef>
              <c:f>'Rqmnt Analysis'!$G$36:$G$39</c:f>
              <c:numCache>
                <c:formatCode>General</c:formatCode>
                <c:ptCount val="4"/>
                <c:pt idx="0">
                  <c:v>24</c:v>
                </c:pt>
                <c:pt idx="1">
                  <c:v>77</c:v>
                </c:pt>
                <c:pt idx="2">
                  <c:v>13</c:v>
                </c:pt>
                <c:pt idx="3">
                  <c:v>63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0" Type="http://schemas.openxmlformats.org/officeDocument/2006/relationships/image" Target="../media/image2.png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image" Target="../media/image2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0</xdr:row>
      <xdr:rowOff>4761</xdr:rowOff>
    </xdr:from>
    <xdr:to>
      <xdr:col>15</xdr:col>
      <xdr:colOff>276225</xdr:colOff>
      <xdr:row>14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1586</xdr:colOff>
      <xdr:row>15</xdr:row>
      <xdr:rowOff>95250</xdr:rowOff>
    </xdr:from>
    <xdr:to>
      <xdr:col>23</xdr:col>
      <xdr:colOff>184150</xdr:colOff>
      <xdr:row>40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95250</xdr:colOff>
      <xdr:row>45</xdr:row>
      <xdr:rowOff>1586</xdr:rowOff>
    </xdr:from>
    <xdr:to>
      <xdr:col>39</xdr:col>
      <xdr:colOff>31750</xdr:colOff>
      <xdr:row>60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206375</xdr:colOff>
      <xdr:row>41</xdr:row>
      <xdr:rowOff>19050</xdr:rowOff>
    </xdr:from>
    <xdr:to>
      <xdr:col>15</xdr:col>
      <xdr:colOff>266701</xdr:colOff>
      <xdr:row>62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371474</xdr:colOff>
      <xdr:row>41</xdr:row>
      <xdr:rowOff>25400</xdr:rowOff>
    </xdr:from>
    <xdr:to>
      <xdr:col>23</xdr:col>
      <xdr:colOff>203199</xdr:colOff>
      <xdr:row>62</xdr:row>
      <xdr:rowOff>44450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203200</xdr:colOff>
      <xdr:row>62</xdr:row>
      <xdr:rowOff>139700</xdr:rowOff>
    </xdr:from>
    <xdr:to>
      <xdr:col>23</xdr:col>
      <xdr:colOff>203200</xdr:colOff>
      <xdr:row>89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90</xdr:row>
      <xdr:rowOff>101600</xdr:rowOff>
    </xdr:from>
    <xdr:to>
      <xdr:col>19</xdr:col>
      <xdr:colOff>25400</xdr:colOff>
      <xdr:row>111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25</xdr:col>
      <xdr:colOff>101600</xdr:colOff>
      <xdr:row>12</xdr:row>
      <xdr:rowOff>57150</xdr:rowOff>
    </xdr:from>
    <xdr:ext cx="184731" cy="264560"/>
    <xdr:sp macro="" textlink="">
      <xdr:nvSpPr>
        <xdr:cNvPr id="5" name="TextBox 4"/>
        <xdr:cNvSpPr txBox="1"/>
      </xdr:nvSpPr>
      <xdr:spPr>
        <a:xfrm>
          <a:off x="15633700" y="2413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 editAs="oneCell">
    <xdr:from>
      <xdr:col>20</xdr:col>
      <xdr:colOff>463550</xdr:colOff>
      <xdr:row>16</xdr:row>
      <xdr:rowOff>12700</xdr:rowOff>
    </xdr:from>
    <xdr:to>
      <xdr:col>22</xdr:col>
      <xdr:colOff>552450</xdr:colOff>
      <xdr:row>21</xdr:row>
      <xdr:rowOff>19050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7650" y="3238500"/>
          <a:ext cx="1308100" cy="93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533400</xdr:colOff>
      <xdr:row>64</xdr:row>
      <xdr:rowOff>25400</xdr:rowOff>
    </xdr:from>
    <xdr:to>
      <xdr:col>23</xdr:col>
      <xdr:colOff>12700</xdr:colOff>
      <xdr:row>68</xdr:row>
      <xdr:rowOff>19050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500" y="12160250"/>
          <a:ext cx="1308100" cy="93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92074</xdr:colOff>
      <xdr:row>3</xdr:row>
      <xdr:rowOff>311150</xdr:rowOff>
    </xdr:from>
    <xdr:to>
      <xdr:col>38</xdr:col>
      <xdr:colOff>609599</xdr:colOff>
      <xdr:row>23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13</xdr:col>
      <xdr:colOff>317500</xdr:colOff>
      <xdr:row>0</xdr:row>
      <xdr:rowOff>76200</xdr:rowOff>
    </xdr:from>
    <xdr:to>
      <xdr:col>15</xdr:col>
      <xdr:colOff>254000</xdr:colOff>
      <xdr:row>3</xdr:row>
      <xdr:rowOff>285750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6200"/>
          <a:ext cx="11557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282574</xdr:colOff>
      <xdr:row>0</xdr:row>
      <xdr:rowOff>0</xdr:rowOff>
    </xdr:from>
    <xdr:to>
      <xdr:col>25</xdr:col>
      <xdr:colOff>2539999</xdr:colOff>
      <xdr:row>15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88900</xdr:colOff>
      <xdr:row>23</xdr:row>
      <xdr:rowOff>165100</xdr:rowOff>
    </xdr:from>
    <xdr:to>
      <xdr:col>39</xdr:col>
      <xdr:colOff>19050</xdr:colOff>
      <xdr:row>44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508000</xdr:colOff>
      <xdr:row>0</xdr:row>
      <xdr:rowOff>0</xdr:rowOff>
    </xdr:from>
    <xdr:to>
      <xdr:col>23</xdr:col>
      <xdr:colOff>177800</xdr:colOff>
      <xdr:row>14</xdr:row>
      <xdr:rowOff>179388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21</xdr:col>
      <xdr:colOff>31750</xdr:colOff>
      <xdr:row>0</xdr:row>
      <xdr:rowOff>88900</xdr:rowOff>
    </xdr:from>
    <xdr:to>
      <xdr:col>23</xdr:col>
      <xdr:colOff>76200</xdr:colOff>
      <xdr:row>3</xdr:row>
      <xdr:rowOff>260350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5450" y="88900"/>
          <a:ext cx="12636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98425</xdr:colOff>
      <xdr:row>16</xdr:row>
      <xdr:rowOff>20637</xdr:rowOff>
    </xdr:from>
    <xdr:to>
      <xdr:col>6</xdr:col>
      <xdr:colOff>174625</xdr:colOff>
      <xdr:row>30</xdr:row>
      <xdr:rowOff>93662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249237</xdr:colOff>
      <xdr:row>16</xdr:row>
      <xdr:rowOff>23812</xdr:rowOff>
    </xdr:from>
    <xdr:to>
      <xdr:col>13</xdr:col>
      <xdr:colOff>554037</xdr:colOff>
      <xdr:row>30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246062</xdr:colOff>
      <xdr:row>31</xdr:row>
      <xdr:rowOff>11112</xdr:rowOff>
    </xdr:from>
    <xdr:to>
      <xdr:col>13</xdr:col>
      <xdr:colOff>550862</xdr:colOff>
      <xdr:row>45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7937</xdr:colOff>
      <xdr:row>31</xdr:row>
      <xdr:rowOff>1587</xdr:rowOff>
    </xdr:from>
    <xdr:to>
      <xdr:col>21</xdr:col>
      <xdr:colOff>312737</xdr:colOff>
      <xdr:row>45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14287</xdr:colOff>
      <xdr:row>16</xdr:row>
      <xdr:rowOff>11112</xdr:rowOff>
    </xdr:from>
    <xdr:to>
      <xdr:col>21</xdr:col>
      <xdr:colOff>319087</xdr:colOff>
      <xdr:row>30</xdr:row>
      <xdr:rowOff>87312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376237</xdr:colOff>
      <xdr:row>16</xdr:row>
      <xdr:rowOff>14287</xdr:rowOff>
    </xdr:from>
    <xdr:to>
      <xdr:col>29</xdr:col>
      <xdr:colOff>71437</xdr:colOff>
      <xdr:row>30</xdr:row>
      <xdr:rowOff>84137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539750</xdr:colOff>
      <xdr:row>37</xdr:row>
      <xdr:rowOff>114300</xdr:rowOff>
    </xdr:from>
    <xdr:to>
      <xdr:col>13</xdr:col>
      <xdr:colOff>476250</xdr:colOff>
      <xdr:row>41</xdr:row>
      <xdr:rowOff>139700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3550" y="6940550"/>
          <a:ext cx="11557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4:AB95"/>
  <sheetViews>
    <sheetView showGridLines="0" tabSelected="1" zoomScaleNormal="100" workbookViewId="0">
      <selection activeCell="Y28" sqref="Y28"/>
    </sheetView>
  </sheetViews>
  <sheetFormatPr defaultRowHeight="14.5" x14ac:dyDescent="0.35"/>
  <cols>
    <col min="1" max="1" width="2.90625" customWidth="1"/>
    <col min="2" max="2" width="24.453125" bestFit="1" customWidth="1"/>
    <col min="8" max="8" width="3" customWidth="1"/>
    <col min="25" max="25" width="26.54296875" customWidth="1"/>
    <col min="26" max="26" width="95.1796875" customWidth="1"/>
    <col min="27" max="27" width="19.08984375" bestFit="1" customWidth="1"/>
  </cols>
  <sheetData>
    <row r="4" spans="2:28" ht="25" customHeight="1" x14ac:dyDescent="0.35">
      <c r="B4" s="319" t="s">
        <v>1563</v>
      </c>
      <c r="C4" s="320"/>
      <c r="D4" s="320"/>
      <c r="E4" s="320"/>
      <c r="F4" s="320"/>
      <c r="G4" s="320"/>
    </row>
    <row r="5" spans="2:28" ht="15.5" x14ac:dyDescent="0.35">
      <c r="B5" s="214" t="s">
        <v>666</v>
      </c>
      <c r="C5" s="215" t="s">
        <v>348</v>
      </c>
      <c r="D5" s="215" t="s">
        <v>371</v>
      </c>
      <c r="E5" s="215" t="s">
        <v>388</v>
      </c>
      <c r="F5" s="215" t="s">
        <v>389</v>
      </c>
      <c r="G5" s="215" t="s">
        <v>665</v>
      </c>
      <c r="AA5" s="214" t="s">
        <v>666</v>
      </c>
      <c r="AB5" s="215" t="s">
        <v>665</v>
      </c>
    </row>
    <row r="6" spans="2:28" x14ac:dyDescent="0.35">
      <c r="B6" s="43" t="s">
        <v>708</v>
      </c>
      <c r="C6" s="124">
        <v>59</v>
      </c>
      <c r="D6" s="124">
        <v>41</v>
      </c>
      <c r="E6" s="124">
        <v>30</v>
      </c>
      <c r="F6" s="124">
        <v>47</v>
      </c>
      <c r="G6" s="125">
        <f>SUM(C6:F6)</f>
        <v>177</v>
      </c>
      <c r="AA6" s="43" t="s">
        <v>708</v>
      </c>
      <c r="AB6" s="125">
        <f>G6</f>
        <v>177</v>
      </c>
    </row>
    <row r="7" spans="2:28" x14ac:dyDescent="0.35">
      <c r="B7" s="43" t="s">
        <v>333</v>
      </c>
      <c r="C7" s="124">
        <v>25</v>
      </c>
      <c r="D7" s="124">
        <v>48</v>
      </c>
      <c r="E7" s="124">
        <v>21</v>
      </c>
      <c r="F7" s="124">
        <v>37</v>
      </c>
      <c r="G7" s="125">
        <f>SUM(C7:F7)</f>
        <v>131</v>
      </c>
      <c r="AA7" s="43" t="s">
        <v>333</v>
      </c>
      <c r="AB7" s="125">
        <f>G7</f>
        <v>131</v>
      </c>
    </row>
    <row r="8" spans="2:28" x14ac:dyDescent="0.35">
      <c r="B8" s="42" t="s">
        <v>1616</v>
      </c>
      <c r="C8" s="124">
        <v>13</v>
      </c>
      <c r="D8" s="124">
        <v>51</v>
      </c>
      <c r="E8" s="124">
        <v>47</v>
      </c>
      <c r="F8" s="124">
        <v>12</v>
      </c>
      <c r="G8" s="125">
        <f t="shared" ref="G8:G10" si="0">SUM(C8:F8)</f>
        <v>123</v>
      </c>
      <c r="AA8" s="42" t="s">
        <v>1614</v>
      </c>
      <c r="AB8" s="125">
        <f>G8+G9+G10</f>
        <v>237</v>
      </c>
    </row>
    <row r="9" spans="2:28" x14ac:dyDescent="0.35">
      <c r="B9" s="43" t="s">
        <v>1615</v>
      </c>
      <c r="C9" s="124">
        <v>6</v>
      </c>
      <c r="D9" s="124">
        <v>5</v>
      </c>
      <c r="E9" s="124">
        <v>21</v>
      </c>
      <c r="F9" s="124">
        <v>26</v>
      </c>
      <c r="G9" s="125">
        <f t="shared" si="0"/>
        <v>58</v>
      </c>
      <c r="AA9" s="43"/>
      <c r="AB9" s="125"/>
    </row>
    <row r="10" spans="2:28" x14ac:dyDescent="0.35">
      <c r="B10" s="43" t="s">
        <v>1617</v>
      </c>
      <c r="C10" s="124">
        <v>20</v>
      </c>
      <c r="D10" s="124">
        <v>15</v>
      </c>
      <c r="E10" s="124">
        <v>2</v>
      </c>
      <c r="F10" s="124">
        <v>19</v>
      </c>
      <c r="G10" s="125">
        <f t="shared" si="0"/>
        <v>56</v>
      </c>
      <c r="AA10" s="43"/>
      <c r="AB10" s="125"/>
    </row>
    <row r="11" spans="2:28" x14ac:dyDescent="0.35">
      <c r="B11" s="126" t="s">
        <v>665</v>
      </c>
      <c r="C11" s="252">
        <f>SUM(C6:C10)</f>
        <v>123</v>
      </c>
      <c r="D11" s="252">
        <f>SUM(D6:D10)</f>
        <v>160</v>
      </c>
      <c r="E11" s="252">
        <f>SUM(E6:E10)</f>
        <v>121</v>
      </c>
      <c r="F11" s="252">
        <f>SUM(F6:F10)</f>
        <v>141</v>
      </c>
      <c r="G11" s="125">
        <f>SUM(G6:G10)</f>
        <v>545</v>
      </c>
      <c r="AA11" s="126" t="s">
        <v>665</v>
      </c>
      <c r="AB11" s="125">
        <f>SUM(AB6:AB10)</f>
        <v>545</v>
      </c>
    </row>
    <row r="13" spans="2:28" ht="15.5" x14ac:dyDescent="0.35">
      <c r="F13" s="243" t="s">
        <v>217</v>
      </c>
      <c r="G13" s="242">
        <f>G7+G8+G9+G10</f>
        <v>368</v>
      </c>
      <c r="AA13" s="214" t="s">
        <v>666</v>
      </c>
      <c r="AB13" s="215" t="s">
        <v>665</v>
      </c>
    </row>
    <row r="14" spans="2:28" x14ac:dyDescent="0.35">
      <c r="F14" s="243" t="s">
        <v>216</v>
      </c>
      <c r="G14" s="242">
        <f>G6</f>
        <v>177</v>
      </c>
      <c r="AA14" s="43" t="s">
        <v>1636</v>
      </c>
      <c r="AB14" s="125">
        <f>G14</f>
        <v>177</v>
      </c>
    </row>
    <row r="15" spans="2:28" x14ac:dyDescent="0.35">
      <c r="AA15" s="43" t="s">
        <v>1635</v>
      </c>
      <c r="AB15" s="125">
        <f>G7+G8</f>
        <v>254</v>
      </c>
    </row>
    <row r="16" spans="2:28" ht="25" customHeight="1" x14ac:dyDescent="0.35">
      <c r="B16" s="319" t="s">
        <v>1562</v>
      </c>
      <c r="C16" s="320"/>
      <c r="D16" s="320"/>
      <c r="E16" s="320"/>
      <c r="F16" s="320"/>
      <c r="G16" s="320"/>
      <c r="AA16" s="42" t="s">
        <v>1614</v>
      </c>
      <c r="AB16" s="125">
        <f>G9+G10</f>
        <v>114</v>
      </c>
    </row>
    <row r="17" spans="2:28" ht="15.5" x14ac:dyDescent="0.35">
      <c r="B17" s="214" t="s">
        <v>347</v>
      </c>
      <c r="C17" s="215" t="s">
        <v>348</v>
      </c>
      <c r="D17" s="215" t="s">
        <v>371</v>
      </c>
      <c r="E17" s="215" t="s">
        <v>388</v>
      </c>
      <c r="F17" s="215" t="s">
        <v>389</v>
      </c>
      <c r="G17" s="215" t="s">
        <v>665</v>
      </c>
      <c r="AA17" s="43"/>
      <c r="AB17" s="125"/>
    </row>
    <row r="18" spans="2:28" x14ac:dyDescent="0.35">
      <c r="B18" s="143" t="s">
        <v>292</v>
      </c>
      <c r="C18" s="124">
        <v>0</v>
      </c>
      <c r="D18" s="124">
        <v>4</v>
      </c>
      <c r="E18" s="281">
        <v>11</v>
      </c>
      <c r="F18" s="124">
        <v>9</v>
      </c>
      <c r="G18" s="125">
        <f>SUM(C18:F18)</f>
        <v>24</v>
      </c>
      <c r="AA18" s="43"/>
      <c r="AB18" s="125"/>
    </row>
    <row r="19" spans="2:28" x14ac:dyDescent="0.35">
      <c r="B19" s="143" t="s">
        <v>326</v>
      </c>
      <c r="C19" s="124">
        <v>2</v>
      </c>
      <c r="D19" s="124">
        <v>5</v>
      </c>
      <c r="E19" s="124">
        <v>2</v>
      </c>
      <c r="F19" s="124">
        <v>4</v>
      </c>
      <c r="G19" s="125">
        <f t="shared" ref="G19:G31" si="1">SUM(C19:F19)</f>
        <v>13</v>
      </c>
      <c r="AA19" s="126" t="s">
        <v>665</v>
      </c>
      <c r="AB19" s="125">
        <f>SUM(AB14:AB18)</f>
        <v>545</v>
      </c>
    </row>
    <row r="20" spans="2:28" x14ac:dyDescent="0.35">
      <c r="B20" s="143" t="s">
        <v>42</v>
      </c>
      <c r="C20" s="124">
        <v>6</v>
      </c>
      <c r="D20" s="124">
        <v>4</v>
      </c>
      <c r="E20" s="124">
        <v>0</v>
      </c>
      <c r="F20" s="124">
        <v>0</v>
      </c>
      <c r="G20" s="125">
        <f t="shared" si="1"/>
        <v>10</v>
      </c>
    </row>
    <row r="21" spans="2:28" x14ac:dyDescent="0.35">
      <c r="B21" s="143" t="s">
        <v>10</v>
      </c>
      <c r="C21" s="124">
        <v>1</v>
      </c>
      <c r="D21" s="124">
        <v>4</v>
      </c>
      <c r="E21" s="124">
        <v>7</v>
      </c>
      <c r="F21" s="124">
        <v>1</v>
      </c>
      <c r="G21" s="125">
        <f t="shared" si="1"/>
        <v>13</v>
      </c>
    </row>
    <row r="22" spans="2:28" x14ac:dyDescent="0.35">
      <c r="B22" s="143" t="s">
        <v>40</v>
      </c>
      <c r="C22" s="124">
        <v>8</v>
      </c>
      <c r="D22" s="124">
        <v>1</v>
      </c>
      <c r="E22" s="124">
        <v>0</v>
      </c>
      <c r="F22" s="124">
        <v>0</v>
      </c>
      <c r="G22" s="125">
        <f t="shared" si="1"/>
        <v>9</v>
      </c>
    </row>
    <row r="23" spans="2:28" x14ac:dyDescent="0.35">
      <c r="B23" s="143" t="s">
        <v>1522</v>
      </c>
      <c r="C23" s="124">
        <v>6</v>
      </c>
      <c r="D23" s="281">
        <v>6</v>
      </c>
      <c r="E23" s="124">
        <v>0</v>
      </c>
      <c r="F23" s="124">
        <v>6</v>
      </c>
      <c r="G23" s="125">
        <f t="shared" si="1"/>
        <v>18</v>
      </c>
    </row>
    <row r="24" spans="2:28" x14ac:dyDescent="0.35">
      <c r="B24" s="143" t="s">
        <v>1491</v>
      </c>
      <c r="C24" s="124">
        <v>3</v>
      </c>
      <c r="D24" s="124">
        <v>0</v>
      </c>
      <c r="E24" s="124">
        <v>8</v>
      </c>
      <c r="F24" s="281">
        <v>14</v>
      </c>
      <c r="G24" s="125">
        <f t="shared" si="1"/>
        <v>25</v>
      </c>
    </row>
    <row r="25" spans="2:28" x14ac:dyDescent="0.35">
      <c r="B25" s="143" t="s">
        <v>38</v>
      </c>
      <c r="C25" s="124">
        <v>3</v>
      </c>
      <c r="D25" s="124">
        <v>3</v>
      </c>
      <c r="E25" s="124">
        <v>0</v>
      </c>
      <c r="F25" s="124">
        <v>1</v>
      </c>
      <c r="G25" s="125">
        <f t="shared" si="1"/>
        <v>7</v>
      </c>
    </row>
    <row r="26" spans="2:28" x14ac:dyDescent="0.35">
      <c r="B26" s="143" t="s">
        <v>325</v>
      </c>
      <c r="C26" s="124">
        <v>3</v>
      </c>
      <c r="D26" s="124">
        <v>1</v>
      </c>
      <c r="E26" s="124">
        <v>0</v>
      </c>
      <c r="F26" s="124">
        <v>3</v>
      </c>
      <c r="G26" s="125">
        <f t="shared" si="1"/>
        <v>7</v>
      </c>
    </row>
    <row r="27" spans="2:28" x14ac:dyDescent="0.35">
      <c r="B27" s="143" t="s">
        <v>44</v>
      </c>
      <c r="C27" s="124">
        <v>2</v>
      </c>
      <c r="D27" s="124">
        <v>1</v>
      </c>
      <c r="E27" s="124">
        <v>0</v>
      </c>
      <c r="F27" s="124">
        <v>0</v>
      </c>
      <c r="G27" s="125">
        <f t="shared" si="1"/>
        <v>3</v>
      </c>
    </row>
    <row r="28" spans="2:28" x14ac:dyDescent="0.35">
      <c r="B28" s="143" t="s">
        <v>1634</v>
      </c>
      <c r="C28" s="281">
        <v>13</v>
      </c>
      <c r="D28" s="124">
        <v>5</v>
      </c>
      <c r="E28" s="124">
        <v>0</v>
      </c>
      <c r="F28" s="124">
        <v>1</v>
      </c>
      <c r="G28" s="125">
        <f t="shared" si="1"/>
        <v>19</v>
      </c>
    </row>
    <row r="29" spans="2:28" x14ac:dyDescent="0.35">
      <c r="B29" s="143" t="s">
        <v>43</v>
      </c>
      <c r="C29" s="124">
        <v>6</v>
      </c>
      <c r="D29" s="124">
        <v>1</v>
      </c>
      <c r="E29" s="124">
        <v>0</v>
      </c>
      <c r="F29" s="124">
        <v>1</v>
      </c>
      <c r="G29" s="125">
        <f t="shared" si="1"/>
        <v>8</v>
      </c>
    </row>
    <row r="30" spans="2:28" x14ac:dyDescent="0.35">
      <c r="B30" s="143" t="s">
        <v>41</v>
      </c>
      <c r="C30" s="124">
        <v>2</v>
      </c>
      <c r="D30" s="124">
        <v>0</v>
      </c>
      <c r="E30" s="124">
        <v>0</v>
      </c>
      <c r="F30" s="124">
        <v>1</v>
      </c>
      <c r="G30" s="125">
        <f t="shared" si="1"/>
        <v>3</v>
      </c>
    </row>
    <row r="31" spans="2:28" x14ac:dyDescent="0.35">
      <c r="B31" s="143" t="s">
        <v>80</v>
      </c>
      <c r="C31" s="124">
        <v>3</v>
      </c>
      <c r="D31" s="124">
        <v>6</v>
      </c>
      <c r="E31" s="124">
        <v>2</v>
      </c>
      <c r="F31" s="124">
        <v>1</v>
      </c>
      <c r="G31" s="125">
        <f t="shared" si="1"/>
        <v>12</v>
      </c>
    </row>
    <row r="32" spans="2:28" x14ac:dyDescent="0.35">
      <c r="B32" s="143" t="s">
        <v>323</v>
      </c>
      <c r="C32" s="124">
        <v>1</v>
      </c>
      <c r="D32" s="124">
        <v>0</v>
      </c>
      <c r="E32" s="124">
        <v>0</v>
      </c>
      <c r="F32" s="124">
        <v>5</v>
      </c>
      <c r="G32" s="125">
        <f>SUM(C32:F32)</f>
        <v>6</v>
      </c>
    </row>
    <row r="33" spans="2:7" x14ac:dyDescent="0.35">
      <c r="B33" s="126" t="s">
        <v>665</v>
      </c>
      <c r="C33" s="125">
        <f>SUM(C18:C32)</f>
        <v>59</v>
      </c>
      <c r="D33" s="125">
        <f>SUM(D18:D32)</f>
        <v>41</v>
      </c>
      <c r="E33" s="125">
        <f>SUM(E18:E32)</f>
        <v>30</v>
      </c>
      <c r="F33" s="125">
        <f>SUM(F18:F32)</f>
        <v>47</v>
      </c>
      <c r="G33" s="125">
        <f>SUM(G18:G32)</f>
        <v>177</v>
      </c>
    </row>
    <row r="35" spans="2:7" ht="15.5" x14ac:dyDescent="0.35">
      <c r="B35" s="214" t="s">
        <v>347</v>
      </c>
      <c r="C35" s="215"/>
      <c r="D35" s="215"/>
      <c r="E35" s="215"/>
      <c r="F35" s="215"/>
      <c r="G35" s="215" t="s">
        <v>665</v>
      </c>
    </row>
    <row r="36" spans="2:7" x14ac:dyDescent="0.35">
      <c r="B36" s="279" t="s">
        <v>292</v>
      </c>
      <c r="C36" s="124"/>
      <c r="D36" s="124"/>
      <c r="E36" s="124"/>
      <c r="F36" s="124"/>
      <c r="G36" s="125">
        <f>G18</f>
        <v>24</v>
      </c>
    </row>
    <row r="37" spans="2:7" x14ac:dyDescent="0.35">
      <c r="B37" s="279" t="s">
        <v>1490</v>
      </c>
      <c r="C37" s="281"/>
      <c r="D37" s="281"/>
      <c r="E37" s="281"/>
      <c r="F37" s="124"/>
      <c r="G37" s="283">
        <f>G20+G22+G23+G25+G27+G28+G29+G30</f>
        <v>77</v>
      </c>
    </row>
    <row r="38" spans="2:7" x14ac:dyDescent="0.35">
      <c r="B38" s="279" t="s">
        <v>10</v>
      </c>
      <c r="C38" s="124"/>
      <c r="D38" s="124"/>
      <c r="E38" s="124"/>
      <c r="F38" s="124"/>
      <c r="G38" s="125">
        <f>G21</f>
        <v>13</v>
      </c>
    </row>
    <row r="39" spans="2:7" x14ac:dyDescent="0.35">
      <c r="B39" s="279" t="s">
        <v>39</v>
      </c>
      <c r="C39" s="124"/>
      <c r="D39" s="124"/>
      <c r="E39" s="281"/>
      <c r="F39" s="281"/>
      <c r="G39" s="125">
        <f>G24+G31+G19+G32+G26</f>
        <v>63</v>
      </c>
    </row>
    <row r="40" spans="2:7" x14ac:dyDescent="0.35">
      <c r="B40" s="126" t="s">
        <v>665</v>
      </c>
      <c r="C40" s="125"/>
      <c r="D40" s="125"/>
      <c r="E40" s="125"/>
      <c r="F40" s="125"/>
      <c r="G40" s="125">
        <f>SUM(G36:G39)</f>
        <v>177</v>
      </c>
    </row>
    <row r="42" spans="2:7" ht="15" customHeight="1" x14ac:dyDescent="0.35"/>
    <row r="47" spans="2:7" ht="15.5" x14ac:dyDescent="0.35">
      <c r="B47" s="262" t="s">
        <v>1566</v>
      </c>
    </row>
    <row r="48" spans="2:7" ht="15.5" x14ac:dyDescent="0.35">
      <c r="B48" s="214" t="s">
        <v>1564</v>
      </c>
      <c r="C48" s="215" t="s">
        <v>1561</v>
      </c>
    </row>
    <row r="49" spans="2:3" x14ac:dyDescent="0.35">
      <c r="B49" s="57" t="s">
        <v>348</v>
      </c>
      <c r="C49" s="57">
        <f>Regression!I392</f>
        <v>112</v>
      </c>
    </row>
    <row r="50" spans="2:3" x14ac:dyDescent="0.35">
      <c r="B50" s="57" t="s">
        <v>371</v>
      </c>
      <c r="C50" s="57">
        <f>Regression!I393</f>
        <v>62</v>
      </c>
    </row>
    <row r="51" spans="2:3" x14ac:dyDescent="0.35">
      <c r="B51" s="57" t="s">
        <v>389</v>
      </c>
      <c r="C51" s="57">
        <f>Regression!I394</f>
        <v>61</v>
      </c>
    </row>
    <row r="52" spans="2:3" x14ac:dyDescent="0.35">
      <c r="B52" s="57" t="s">
        <v>388</v>
      </c>
      <c r="C52" s="57">
        <f>Regression!I395</f>
        <v>37</v>
      </c>
    </row>
    <row r="53" spans="2:3" x14ac:dyDescent="0.35">
      <c r="B53" s="57" t="s">
        <v>1633</v>
      </c>
      <c r="C53" s="57">
        <f>Regression!I396</f>
        <v>75</v>
      </c>
    </row>
    <row r="54" spans="2:3" x14ac:dyDescent="0.35">
      <c r="B54" s="7" t="s">
        <v>665</v>
      </c>
      <c r="C54" s="7">
        <f>Regression!I397</f>
        <v>347</v>
      </c>
    </row>
    <row r="62" spans="2:3" x14ac:dyDescent="0.35">
      <c r="B62" s="290"/>
      <c r="C62" s="291"/>
    </row>
    <row r="63" spans="2:3" x14ac:dyDescent="0.35">
      <c r="B63" s="290"/>
      <c r="C63" s="291"/>
    </row>
    <row r="64" spans="2:3" ht="15.5" x14ac:dyDescent="0.35">
      <c r="B64" s="262" t="s">
        <v>1260</v>
      </c>
    </row>
    <row r="65" spans="2:5" ht="31" x14ac:dyDescent="0.35">
      <c r="B65" s="200" t="s">
        <v>1257</v>
      </c>
      <c r="C65" s="293" t="s">
        <v>1565</v>
      </c>
      <c r="D65" s="294" t="s">
        <v>1560</v>
      </c>
      <c r="E65" s="293" t="s">
        <v>1561</v>
      </c>
    </row>
    <row r="66" spans="2:5" x14ac:dyDescent="0.35">
      <c r="B66" s="260" t="s">
        <v>292</v>
      </c>
      <c r="C66" s="124">
        <f>Regression!J399</f>
        <v>34</v>
      </c>
      <c r="D66" s="124">
        <f>Regression!K399</f>
        <v>23</v>
      </c>
      <c r="E66" s="124">
        <f>C66+D66</f>
        <v>57</v>
      </c>
    </row>
    <row r="67" spans="2:5" x14ac:dyDescent="0.35">
      <c r="B67" s="260" t="s">
        <v>326</v>
      </c>
      <c r="C67" s="124">
        <f>Regression!J400</f>
        <v>20</v>
      </c>
      <c r="D67" s="124">
        <f>Regression!K400</f>
        <v>12</v>
      </c>
      <c r="E67" s="124">
        <f t="shared" ref="E67:E80" si="2">C67+D67</f>
        <v>32</v>
      </c>
    </row>
    <row r="68" spans="2:5" x14ac:dyDescent="0.35">
      <c r="B68" s="260" t="s">
        <v>42</v>
      </c>
      <c r="C68" s="124">
        <f>Regression!J401</f>
        <v>16</v>
      </c>
      <c r="D68" s="124">
        <f>Regression!K401</f>
        <v>3</v>
      </c>
      <c r="E68" s="124">
        <f t="shared" si="2"/>
        <v>19</v>
      </c>
    </row>
    <row r="69" spans="2:5" x14ac:dyDescent="0.35">
      <c r="B69" s="260" t="s">
        <v>10</v>
      </c>
      <c r="C69" s="124">
        <f>Regression!J402</f>
        <v>12</v>
      </c>
      <c r="D69" s="124">
        <f>Regression!K402</f>
        <v>0</v>
      </c>
      <c r="E69" s="124">
        <f t="shared" si="2"/>
        <v>12</v>
      </c>
    </row>
    <row r="70" spans="2:5" x14ac:dyDescent="0.35">
      <c r="B70" s="260" t="s">
        <v>40</v>
      </c>
      <c r="C70" s="124">
        <f>Regression!J403</f>
        <v>22</v>
      </c>
      <c r="D70" s="124">
        <f>Regression!K403</f>
        <v>2</v>
      </c>
      <c r="E70" s="124">
        <f t="shared" si="2"/>
        <v>24</v>
      </c>
    </row>
    <row r="71" spans="2:5" x14ac:dyDescent="0.35">
      <c r="B71" s="280" t="s">
        <v>1522</v>
      </c>
      <c r="C71" s="124">
        <f>Regression!J404</f>
        <v>23</v>
      </c>
      <c r="D71" s="124">
        <f>Regression!K404</f>
        <v>6</v>
      </c>
      <c r="E71" s="124">
        <f t="shared" si="2"/>
        <v>29</v>
      </c>
    </row>
    <row r="72" spans="2:5" x14ac:dyDescent="0.35">
      <c r="B72" s="260" t="s">
        <v>1491</v>
      </c>
      <c r="C72" s="124">
        <f>Regression!J405</f>
        <v>27</v>
      </c>
      <c r="D72" s="124">
        <f>Regression!K405</f>
        <v>11</v>
      </c>
      <c r="E72" s="124">
        <f t="shared" si="2"/>
        <v>38</v>
      </c>
    </row>
    <row r="73" spans="2:5" x14ac:dyDescent="0.35">
      <c r="B73" s="260" t="s">
        <v>38</v>
      </c>
      <c r="C73" s="124">
        <f>Regression!J406</f>
        <v>12</v>
      </c>
      <c r="D73" s="124">
        <f>Regression!K406</f>
        <v>0</v>
      </c>
      <c r="E73" s="124">
        <f t="shared" si="2"/>
        <v>12</v>
      </c>
    </row>
    <row r="74" spans="2:5" x14ac:dyDescent="0.35">
      <c r="B74" s="260" t="s">
        <v>325</v>
      </c>
      <c r="C74" s="124">
        <f>Regression!J407</f>
        <v>7</v>
      </c>
      <c r="D74" s="124">
        <f>Regression!K407</f>
        <v>8</v>
      </c>
      <c r="E74" s="124">
        <f t="shared" si="2"/>
        <v>15</v>
      </c>
    </row>
    <row r="75" spans="2:5" x14ac:dyDescent="0.35">
      <c r="B75" s="260" t="s">
        <v>44</v>
      </c>
      <c r="C75" s="124">
        <f>Regression!J408</f>
        <v>18</v>
      </c>
      <c r="D75" s="124">
        <f>Regression!K408</f>
        <v>0</v>
      </c>
      <c r="E75" s="124">
        <f t="shared" si="2"/>
        <v>18</v>
      </c>
    </row>
    <row r="76" spans="2:5" x14ac:dyDescent="0.35">
      <c r="B76" s="260" t="s">
        <v>1634</v>
      </c>
      <c r="C76" s="124">
        <f>Regression!J409</f>
        <v>28</v>
      </c>
      <c r="D76" s="124">
        <f>Regression!K409</f>
        <v>2</v>
      </c>
      <c r="E76" s="124">
        <f t="shared" si="2"/>
        <v>30</v>
      </c>
    </row>
    <row r="77" spans="2:5" x14ac:dyDescent="0.35">
      <c r="B77" s="260" t="s">
        <v>43</v>
      </c>
      <c r="C77" s="124">
        <f>Regression!J410</f>
        <v>9</v>
      </c>
      <c r="D77" s="124">
        <f>Regression!K410</f>
        <v>0</v>
      </c>
      <c r="E77" s="124">
        <f t="shared" si="2"/>
        <v>9</v>
      </c>
    </row>
    <row r="78" spans="2:5" x14ac:dyDescent="0.35">
      <c r="B78" s="260" t="s">
        <v>41</v>
      </c>
      <c r="C78" s="124">
        <f>Regression!J411</f>
        <v>11</v>
      </c>
      <c r="D78" s="124">
        <f>Regression!K411</f>
        <v>0</v>
      </c>
      <c r="E78" s="124">
        <f t="shared" si="2"/>
        <v>11</v>
      </c>
    </row>
    <row r="79" spans="2:5" x14ac:dyDescent="0.35">
      <c r="B79" s="260" t="s">
        <v>1256</v>
      </c>
      <c r="C79" s="124">
        <f>Regression!J412</f>
        <v>18</v>
      </c>
      <c r="D79" s="124">
        <f>Regression!K412</f>
        <v>1</v>
      </c>
      <c r="E79" s="124">
        <f t="shared" si="2"/>
        <v>19</v>
      </c>
    </row>
    <row r="80" spans="2:5" x14ac:dyDescent="0.35">
      <c r="B80" s="260" t="s">
        <v>323</v>
      </c>
      <c r="C80" s="124">
        <f>Regression!J413</f>
        <v>15</v>
      </c>
      <c r="D80" s="124">
        <f>Regression!K413</f>
        <v>7</v>
      </c>
      <c r="E80" s="124">
        <f t="shared" si="2"/>
        <v>22</v>
      </c>
    </row>
    <row r="81" spans="2:22" x14ac:dyDescent="0.35">
      <c r="B81" s="286" t="s">
        <v>665</v>
      </c>
      <c r="C81" s="125">
        <f>SUM(C66:C80)</f>
        <v>272</v>
      </c>
      <c r="D81" s="125">
        <f>SUM(D66:D80)</f>
        <v>75</v>
      </c>
      <c r="E81" s="125">
        <f>SUM(E66:E80)</f>
        <v>347</v>
      </c>
    </row>
    <row r="84" spans="2:22" ht="31" x14ac:dyDescent="0.35">
      <c r="B84" s="200" t="s">
        <v>347</v>
      </c>
      <c r="C84" s="293" t="s">
        <v>1565</v>
      </c>
      <c r="D84" s="294" t="s">
        <v>1560</v>
      </c>
      <c r="E84" s="293" t="s">
        <v>665</v>
      </c>
    </row>
    <row r="85" spans="2:22" x14ac:dyDescent="0.35">
      <c r="B85" s="300" t="s">
        <v>292</v>
      </c>
      <c r="C85" s="124">
        <f>C66</f>
        <v>34</v>
      </c>
      <c r="D85" s="124">
        <f>D66</f>
        <v>23</v>
      </c>
      <c r="E85" s="124">
        <f>E66</f>
        <v>57</v>
      </c>
    </row>
    <row r="86" spans="2:22" x14ac:dyDescent="0.35">
      <c r="B86" s="300" t="s">
        <v>1490</v>
      </c>
      <c r="C86" s="124">
        <f>C68+C70+C71+C73+C75+C76+C77+C78</f>
        <v>139</v>
      </c>
      <c r="D86" s="124">
        <f>D68+D70+D71+D73+D75+D76+D77+D78</f>
        <v>13</v>
      </c>
      <c r="E86" s="124">
        <f>E68+E70+E71+E73+E74+E75+E76+E77+E78</f>
        <v>167</v>
      </c>
    </row>
    <row r="87" spans="2:22" x14ac:dyDescent="0.35">
      <c r="B87" s="300" t="s">
        <v>10</v>
      </c>
      <c r="C87" s="124">
        <f t="shared" ref="C87:D87" si="3">C69</f>
        <v>12</v>
      </c>
      <c r="D87" s="124">
        <f t="shared" si="3"/>
        <v>0</v>
      </c>
      <c r="E87" s="124">
        <f>E69</f>
        <v>12</v>
      </c>
    </row>
    <row r="88" spans="2:22" x14ac:dyDescent="0.35">
      <c r="B88" s="300" t="s">
        <v>39</v>
      </c>
      <c r="C88" s="124">
        <f>C67+C72+C79+C80+C74</f>
        <v>87</v>
      </c>
      <c r="D88" s="124">
        <f>D67+D72+D79+D80+D74</f>
        <v>39</v>
      </c>
      <c r="E88" s="124">
        <f>E67+E72+E79+E80</f>
        <v>111</v>
      </c>
    </row>
    <row r="89" spans="2:22" x14ac:dyDescent="0.35">
      <c r="B89" s="126" t="s">
        <v>665</v>
      </c>
      <c r="C89" s="125">
        <f>SUM(C85:C88)</f>
        <v>272</v>
      </c>
      <c r="D89" s="125">
        <f>SUM(D85:D88)</f>
        <v>75</v>
      </c>
      <c r="E89" s="125">
        <f>SUM(E85:E88)</f>
        <v>347</v>
      </c>
    </row>
    <row r="95" spans="2:22" x14ac:dyDescent="0.35">
      <c r="V95" t="s">
        <v>281</v>
      </c>
    </row>
  </sheetData>
  <mergeCells count="2">
    <mergeCell ref="B4:G4"/>
    <mergeCell ref="B16:G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X37"/>
  <sheetViews>
    <sheetView workbookViewId="0">
      <selection activeCell="C45" sqref="C45"/>
    </sheetView>
  </sheetViews>
  <sheetFormatPr defaultRowHeight="14.5" x14ac:dyDescent="0.35"/>
  <cols>
    <col min="1" max="1" width="20.7265625" bestFit="1" customWidth="1"/>
  </cols>
  <sheetData>
    <row r="1" spans="1:6" ht="15.5" x14ac:dyDescent="0.35">
      <c r="A1" s="214" t="s">
        <v>666</v>
      </c>
      <c r="B1" s="215" t="s">
        <v>348</v>
      </c>
      <c r="C1" s="215" t="s">
        <v>371</v>
      </c>
      <c r="D1" s="215" t="s">
        <v>388</v>
      </c>
      <c r="E1" s="215" t="s">
        <v>389</v>
      </c>
      <c r="F1" s="215" t="s">
        <v>665</v>
      </c>
    </row>
    <row r="2" spans="1:6" x14ac:dyDescent="0.35">
      <c r="A2" s="43" t="s">
        <v>708</v>
      </c>
      <c r="B2" s="124">
        <v>59</v>
      </c>
      <c r="C2" s="124">
        <v>41</v>
      </c>
      <c r="D2" s="124">
        <v>30</v>
      </c>
      <c r="E2" s="124">
        <v>47</v>
      </c>
      <c r="F2" s="125">
        <f>SUM(B2:E2)</f>
        <v>177</v>
      </c>
    </row>
    <row r="3" spans="1:6" x14ac:dyDescent="0.35">
      <c r="A3" s="43" t="s">
        <v>333</v>
      </c>
      <c r="B3" s="124">
        <v>25</v>
      </c>
      <c r="C3" s="124">
        <v>48</v>
      </c>
      <c r="D3" s="124">
        <v>21</v>
      </c>
      <c r="E3" s="124">
        <v>37</v>
      </c>
      <c r="F3" s="125">
        <f>SUM(B3:E3)</f>
        <v>131</v>
      </c>
    </row>
    <row r="4" spans="1:6" x14ac:dyDescent="0.35">
      <c r="A4" s="42" t="s">
        <v>1616</v>
      </c>
      <c r="B4" s="124">
        <v>13</v>
      </c>
      <c r="C4" s="124">
        <v>51</v>
      </c>
      <c r="D4" s="124">
        <v>47</v>
      </c>
      <c r="E4" s="124">
        <v>12</v>
      </c>
      <c r="F4" s="125">
        <f t="shared" ref="F4:F6" si="0">SUM(B4:E4)</f>
        <v>123</v>
      </c>
    </row>
    <row r="5" spans="1:6" x14ac:dyDescent="0.35">
      <c r="A5" s="43" t="s">
        <v>1615</v>
      </c>
      <c r="B5" s="124">
        <v>6</v>
      </c>
      <c r="C5" s="124">
        <v>5</v>
      </c>
      <c r="D5" s="124">
        <v>21</v>
      </c>
      <c r="E5" s="124">
        <v>26</v>
      </c>
      <c r="F5" s="125">
        <f t="shared" si="0"/>
        <v>58</v>
      </c>
    </row>
    <row r="6" spans="1:6" x14ac:dyDescent="0.35">
      <c r="A6" s="43" t="s">
        <v>1617</v>
      </c>
      <c r="B6" s="124">
        <v>20</v>
      </c>
      <c r="C6" s="124">
        <v>15</v>
      </c>
      <c r="D6" s="124">
        <v>2</v>
      </c>
      <c r="E6" s="124">
        <v>19</v>
      </c>
      <c r="F6" s="125">
        <f t="shared" si="0"/>
        <v>56</v>
      </c>
    </row>
    <row r="7" spans="1:6" x14ac:dyDescent="0.35">
      <c r="A7" s="126" t="s">
        <v>665</v>
      </c>
      <c r="B7" s="252">
        <f>SUM(B2:B6)</f>
        <v>123</v>
      </c>
      <c r="C7" s="252">
        <f>SUM(C2:C6)</f>
        <v>160</v>
      </c>
      <c r="D7" s="252">
        <f>SUM(D2:D6)</f>
        <v>121</v>
      </c>
      <c r="E7" s="252">
        <f>SUM(E2:E6)</f>
        <v>141</v>
      </c>
      <c r="F7" s="125">
        <f>SUM(F2:F6)</f>
        <v>545</v>
      </c>
    </row>
    <row r="9" spans="1:6" x14ac:dyDescent="0.35">
      <c r="C9" t="s">
        <v>371</v>
      </c>
      <c r="D9" t="s">
        <v>389</v>
      </c>
    </row>
    <row r="10" spans="1:6" x14ac:dyDescent="0.35">
      <c r="A10" s="43" t="s">
        <v>708</v>
      </c>
      <c r="C10">
        <f>B2+C2</f>
        <v>100</v>
      </c>
      <c r="D10">
        <f>B2+C2+E2</f>
        <v>147</v>
      </c>
    </row>
    <row r="11" spans="1:6" x14ac:dyDescent="0.35">
      <c r="A11" s="43" t="s">
        <v>333</v>
      </c>
      <c r="C11">
        <f>B3+C3</f>
        <v>73</v>
      </c>
      <c r="D11">
        <f t="shared" ref="D11:D13" si="1">B3+C3+E3</f>
        <v>110</v>
      </c>
    </row>
    <row r="12" spans="1:6" x14ac:dyDescent="0.35">
      <c r="A12" s="42" t="s">
        <v>1616</v>
      </c>
      <c r="C12">
        <f t="shared" ref="C12:C13" si="2">B4+C4</f>
        <v>64</v>
      </c>
      <c r="D12">
        <f t="shared" si="1"/>
        <v>76</v>
      </c>
    </row>
    <row r="13" spans="1:6" x14ac:dyDescent="0.35">
      <c r="A13" s="43" t="s">
        <v>1615</v>
      </c>
      <c r="C13">
        <f t="shared" si="2"/>
        <v>11</v>
      </c>
      <c r="D13">
        <f t="shared" si="1"/>
        <v>37</v>
      </c>
    </row>
    <row r="14" spans="1:6" x14ac:dyDescent="0.35">
      <c r="A14" s="43" t="s">
        <v>1617</v>
      </c>
      <c r="C14">
        <f>B6+C6</f>
        <v>35</v>
      </c>
      <c r="D14">
        <f>B6+C6+E6</f>
        <v>54</v>
      </c>
    </row>
    <row r="37" spans="24:24" x14ac:dyDescent="0.35">
      <c r="X37" s="29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Q701"/>
  <sheetViews>
    <sheetView workbookViewId="0">
      <pane ySplit="1" topLeftCell="A307" activePane="bottomLeft" state="frozen"/>
      <selection pane="bottomLeft" activeCell="D343" sqref="D343"/>
    </sheetView>
  </sheetViews>
  <sheetFormatPr defaultRowHeight="14.5" x14ac:dyDescent="0.35"/>
  <cols>
    <col min="1" max="1" width="5.54296875" style="9" customWidth="1"/>
    <col min="2" max="2" width="15.1796875" style="9" bestFit="1" customWidth="1"/>
    <col min="3" max="3" width="74.81640625" style="9" bestFit="1" customWidth="1"/>
    <col min="4" max="4" width="27.81640625" bestFit="1" customWidth="1"/>
    <col min="5" max="5" width="18" style="28" bestFit="1" customWidth="1"/>
    <col min="6" max="6" width="21.453125" style="9" bestFit="1" customWidth="1"/>
    <col min="7" max="7" width="42.81640625" style="9" bestFit="1" customWidth="1"/>
    <col min="8" max="8" width="63.1796875" bestFit="1" customWidth="1"/>
    <col min="9" max="9" width="21.453125" bestFit="1" customWidth="1"/>
  </cols>
  <sheetData>
    <row r="1" spans="1:17" s="2" customFormat="1" ht="15.5" x14ac:dyDescent="0.35">
      <c r="A1" s="199" t="s">
        <v>1056</v>
      </c>
      <c r="B1" s="199" t="s">
        <v>1057</v>
      </c>
      <c r="C1" s="200" t="s">
        <v>1058</v>
      </c>
      <c r="D1" s="200" t="s">
        <v>1059</v>
      </c>
      <c r="E1" s="201" t="s">
        <v>1060</v>
      </c>
      <c r="F1" s="200" t="s">
        <v>1265</v>
      </c>
      <c r="G1" s="200" t="s">
        <v>1061</v>
      </c>
      <c r="H1" s="5" t="s">
        <v>1062</v>
      </c>
      <c r="I1" s="80" t="s">
        <v>1265</v>
      </c>
      <c r="J1" s="1"/>
      <c r="K1" s="1"/>
      <c r="L1" s="1"/>
      <c r="M1" s="1"/>
      <c r="N1" s="1"/>
      <c r="O1" s="1"/>
      <c r="P1" s="1"/>
      <c r="Q1" s="1"/>
    </row>
    <row r="2" spans="1:17" x14ac:dyDescent="0.35">
      <c r="A2" s="37" t="s">
        <v>348</v>
      </c>
      <c r="B2" s="46" t="s">
        <v>0</v>
      </c>
      <c r="C2" s="3" t="s">
        <v>7</v>
      </c>
      <c r="D2" s="4"/>
      <c r="E2" s="27" t="s">
        <v>330</v>
      </c>
      <c r="F2" s="76" t="s">
        <v>10</v>
      </c>
      <c r="G2" s="70" t="s">
        <v>214</v>
      </c>
      <c r="H2" s="8" t="s">
        <v>22</v>
      </c>
      <c r="I2" s="76" t="s">
        <v>10</v>
      </c>
    </row>
    <row r="3" spans="1:17" x14ac:dyDescent="0.35">
      <c r="A3" s="37" t="s">
        <v>348</v>
      </c>
      <c r="B3" s="46" t="s">
        <v>1</v>
      </c>
      <c r="C3" s="3" t="s">
        <v>8</v>
      </c>
      <c r="D3" s="4"/>
      <c r="E3" s="27" t="s">
        <v>330</v>
      </c>
      <c r="F3" s="76" t="s">
        <v>10</v>
      </c>
      <c r="G3" s="70" t="s">
        <v>214</v>
      </c>
      <c r="H3" s="8" t="s">
        <v>22</v>
      </c>
      <c r="I3" s="76" t="s">
        <v>10</v>
      </c>
    </row>
    <row r="4" spans="1:17" x14ac:dyDescent="0.35">
      <c r="A4" s="37" t="s">
        <v>348</v>
      </c>
      <c r="B4" s="46" t="s">
        <v>2</v>
      </c>
      <c r="C4" s="3" t="s">
        <v>45</v>
      </c>
      <c r="D4" s="4"/>
      <c r="E4" s="27" t="s">
        <v>330</v>
      </c>
      <c r="F4" s="76" t="s">
        <v>10</v>
      </c>
      <c r="G4" s="70" t="s">
        <v>214</v>
      </c>
      <c r="H4" s="8" t="s">
        <v>22</v>
      </c>
      <c r="I4" s="76" t="s">
        <v>10</v>
      </c>
    </row>
    <row r="5" spans="1:17" x14ac:dyDescent="0.35">
      <c r="A5" s="37" t="s">
        <v>348</v>
      </c>
      <c r="B5" s="46" t="s">
        <v>3</v>
      </c>
      <c r="C5" s="3" t="s">
        <v>46</v>
      </c>
      <c r="D5" s="4"/>
      <c r="E5" s="27" t="s">
        <v>330</v>
      </c>
      <c r="F5" s="76" t="s">
        <v>10</v>
      </c>
      <c r="G5" s="70" t="s">
        <v>214</v>
      </c>
      <c r="H5" s="8" t="s">
        <v>22</v>
      </c>
      <c r="I5" s="76" t="s">
        <v>10</v>
      </c>
    </row>
    <row r="6" spans="1:17" x14ac:dyDescent="0.35">
      <c r="A6" s="37" t="s">
        <v>348</v>
      </c>
      <c r="B6" s="46" t="s">
        <v>4</v>
      </c>
      <c r="C6" s="3" t="s">
        <v>47</v>
      </c>
      <c r="D6" s="4"/>
      <c r="E6" s="27" t="s">
        <v>330</v>
      </c>
      <c r="F6" s="76" t="s">
        <v>10</v>
      </c>
      <c r="G6" s="70" t="s">
        <v>214</v>
      </c>
      <c r="H6" s="8" t="s">
        <v>22</v>
      </c>
      <c r="I6" s="76" t="s">
        <v>10</v>
      </c>
    </row>
    <row r="7" spans="1:17" x14ac:dyDescent="0.35">
      <c r="A7" s="37" t="s">
        <v>348</v>
      </c>
      <c r="B7" s="46" t="s">
        <v>5</v>
      </c>
      <c r="C7" s="3" t="s">
        <v>48</v>
      </c>
      <c r="D7" s="4"/>
      <c r="E7" s="27" t="s">
        <v>330</v>
      </c>
      <c r="F7" s="76" t="s">
        <v>10</v>
      </c>
      <c r="G7" s="70" t="s">
        <v>214</v>
      </c>
      <c r="H7" s="8" t="s">
        <v>22</v>
      </c>
      <c r="I7" s="76" t="s">
        <v>10</v>
      </c>
    </row>
    <row r="8" spans="1:17" ht="15" customHeight="1" x14ac:dyDescent="0.35">
      <c r="A8" s="37" t="s">
        <v>348</v>
      </c>
      <c r="B8" s="46" t="s">
        <v>9</v>
      </c>
      <c r="C8" s="3" t="s">
        <v>1262</v>
      </c>
      <c r="D8" s="4"/>
      <c r="E8" s="27" t="s">
        <v>330</v>
      </c>
      <c r="F8" s="76" t="s">
        <v>10</v>
      </c>
      <c r="G8" s="70" t="s">
        <v>214</v>
      </c>
      <c r="H8" s="8" t="s">
        <v>22</v>
      </c>
      <c r="I8" s="76" t="s">
        <v>10</v>
      </c>
    </row>
    <row r="9" spans="1:17" ht="15" customHeight="1" x14ac:dyDescent="0.35">
      <c r="A9" s="68" t="s">
        <v>348</v>
      </c>
      <c r="B9" s="46" t="s">
        <v>9</v>
      </c>
      <c r="C9" s="3" t="s">
        <v>1263</v>
      </c>
      <c r="D9" s="4"/>
      <c r="E9" s="27" t="s">
        <v>330</v>
      </c>
      <c r="F9" s="264" t="s">
        <v>6</v>
      </c>
      <c r="G9" s="70" t="s">
        <v>214</v>
      </c>
      <c r="H9" s="8" t="s">
        <v>22</v>
      </c>
      <c r="I9" s="264" t="s">
        <v>6</v>
      </c>
    </row>
    <row r="10" spans="1:17" x14ac:dyDescent="0.35">
      <c r="A10" s="37" t="s">
        <v>348</v>
      </c>
      <c r="B10" s="287" t="s">
        <v>1542</v>
      </c>
      <c r="C10" s="7" t="s">
        <v>1538</v>
      </c>
      <c r="D10" s="4"/>
      <c r="E10" s="285" t="s">
        <v>216</v>
      </c>
      <c r="F10" s="264" t="s">
        <v>6</v>
      </c>
      <c r="G10" s="76"/>
      <c r="H10" s="8"/>
      <c r="I10" s="76" t="s">
        <v>6</v>
      </c>
    </row>
    <row r="11" spans="1:17" x14ac:dyDescent="0.35">
      <c r="A11" s="37" t="s">
        <v>348</v>
      </c>
      <c r="B11" s="287" t="s">
        <v>1543</v>
      </c>
      <c r="C11" s="7" t="s">
        <v>1539</v>
      </c>
      <c r="D11" s="4"/>
      <c r="E11" s="285" t="s">
        <v>216</v>
      </c>
      <c r="F11" s="76" t="s">
        <v>6</v>
      </c>
      <c r="G11" s="45"/>
      <c r="H11" s="8"/>
      <c r="I11" s="76" t="s">
        <v>6</v>
      </c>
    </row>
    <row r="12" spans="1:17" x14ac:dyDescent="0.35">
      <c r="A12" s="284" t="s">
        <v>348</v>
      </c>
      <c r="B12" s="287" t="s">
        <v>1544</v>
      </c>
      <c r="C12" s="7" t="s">
        <v>1540</v>
      </c>
      <c r="D12" s="4"/>
      <c r="E12" s="285" t="s">
        <v>216</v>
      </c>
      <c r="F12" s="284" t="s">
        <v>6</v>
      </c>
      <c r="G12" s="45" t="s">
        <v>50</v>
      </c>
      <c r="H12" s="8"/>
      <c r="I12" s="284"/>
    </row>
    <row r="13" spans="1:17" x14ac:dyDescent="0.35">
      <c r="A13" s="284" t="s">
        <v>348</v>
      </c>
      <c r="B13" s="287" t="s">
        <v>1545</v>
      </c>
      <c r="C13" s="7" t="s">
        <v>1541</v>
      </c>
      <c r="D13" s="4"/>
      <c r="E13" s="285" t="s">
        <v>216</v>
      </c>
      <c r="F13" s="284" t="s">
        <v>6</v>
      </c>
      <c r="G13" s="45" t="s">
        <v>50</v>
      </c>
      <c r="H13" s="8"/>
      <c r="I13" s="284"/>
    </row>
    <row r="14" spans="1:17" x14ac:dyDescent="0.35">
      <c r="A14" s="37" t="s">
        <v>348</v>
      </c>
      <c r="B14" s="47" t="s">
        <v>11</v>
      </c>
      <c r="C14" s="3" t="s">
        <v>49</v>
      </c>
      <c r="D14" s="4" t="str">
        <f>B24</f>
        <v>DPI 3.3.a</v>
      </c>
      <c r="E14" s="27" t="s">
        <v>333</v>
      </c>
      <c r="F14" s="76" t="s">
        <v>6</v>
      </c>
      <c r="G14" s="76"/>
      <c r="H14" s="8" t="s">
        <v>22</v>
      </c>
      <c r="I14" s="76" t="s">
        <v>6</v>
      </c>
    </row>
    <row r="15" spans="1:17" x14ac:dyDescent="0.35">
      <c r="A15" s="36" t="s">
        <v>348</v>
      </c>
      <c r="B15" s="48" t="s">
        <v>12</v>
      </c>
      <c r="C15" s="16" t="s">
        <v>51</v>
      </c>
      <c r="D15" s="4"/>
      <c r="E15" s="26" t="s">
        <v>216</v>
      </c>
      <c r="F15" s="76" t="s">
        <v>6</v>
      </c>
      <c r="G15" s="76"/>
      <c r="H15" s="4" t="str">
        <f>Regression!A168</f>
        <v>METERING - Energy Interval Data Resolution of 0.1</v>
      </c>
      <c r="I15" s="76" t="s">
        <v>6</v>
      </c>
    </row>
    <row r="16" spans="1:17" x14ac:dyDescent="0.35">
      <c r="A16" s="36" t="s">
        <v>348</v>
      </c>
      <c r="B16" s="48" t="s">
        <v>13</v>
      </c>
      <c r="C16" s="16" t="s">
        <v>1261</v>
      </c>
      <c r="D16" s="4"/>
      <c r="E16" s="32" t="s">
        <v>216</v>
      </c>
      <c r="F16" s="76" t="s">
        <v>6</v>
      </c>
      <c r="G16" s="76"/>
      <c r="H16" s="4" t="str">
        <f>Regression!A175</f>
        <v>METERING - Non Market - LCD Display - Interval Data Resolution of 0.1</v>
      </c>
      <c r="I16" s="76" t="s">
        <v>6</v>
      </c>
    </row>
    <row r="17" spans="1:9" x14ac:dyDescent="0.35">
      <c r="A17" s="37" t="s">
        <v>348</v>
      </c>
      <c r="B17" s="47" t="s">
        <v>14</v>
      </c>
      <c r="C17" s="3" t="s">
        <v>52</v>
      </c>
      <c r="D17" s="17" t="str">
        <f>B30</f>
        <v>DPI 3.3.d</v>
      </c>
      <c r="E17" s="27" t="s">
        <v>333</v>
      </c>
      <c r="F17" s="76" t="s">
        <v>6</v>
      </c>
      <c r="G17" s="76"/>
      <c r="H17" s="8" t="s">
        <v>22</v>
      </c>
      <c r="I17" s="76" t="s">
        <v>6</v>
      </c>
    </row>
    <row r="18" spans="1:9" x14ac:dyDescent="0.35">
      <c r="A18" s="37" t="s">
        <v>348</v>
      </c>
      <c r="B18" s="47" t="s">
        <v>15</v>
      </c>
      <c r="C18" s="3" t="s">
        <v>53</v>
      </c>
      <c r="D18" s="4" t="str">
        <f>B26&amp;", "&amp;B28</f>
        <v>DPI 3.3.b, DPI 3.3.c</v>
      </c>
      <c r="E18" s="27" t="s">
        <v>333</v>
      </c>
      <c r="F18" s="76" t="s">
        <v>6</v>
      </c>
      <c r="G18" s="76"/>
      <c r="H18" s="8" t="s">
        <v>22</v>
      </c>
      <c r="I18" s="76" t="s">
        <v>6</v>
      </c>
    </row>
    <row r="19" spans="1:9" x14ac:dyDescent="0.35">
      <c r="A19" s="37" t="s">
        <v>348</v>
      </c>
      <c r="B19" s="47" t="s">
        <v>16</v>
      </c>
      <c r="C19" s="3" t="s">
        <v>54</v>
      </c>
      <c r="D19" s="4"/>
      <c r="E19" s="27" t="s">
        <v>330</v>
      </c>
      <c r="F19" s="76" t="s">
        <v>10</v>
      </c>
      <c r="G19" s="70" t="s">
        <v>214</v>
      </c>
      <c r="H19" s="8" t="s">
        <v>22</v>
      </c>
      <c r="I19" s="76" t="s">
        <v>10</v>
      </c>
    </row>
    <row r="20" spans="1:9" x14ac:dyDescent="0.35">
      <c r="A20" s="37" t="s">
        <v>348</v>
      </c>
      <c r="B20" s="47" t="s">
        <v>17</v>
      </c>
      <c r="C20" s="3" t="s">
        <v>58</v>
      </c>
      <c r="D20" s="4" t="str">
        <f>B26</f>
        <v>DPI 3.3.b</v>
      </c>
      <c r="E20" s="27" t="s">
        <v>333</v>
      </c>
      <c r="F20" s="76" t="s">
        <v>6</v>
      </c>
      <c r="G20" s="76"/>
      <c r="H20" s="8" t="s">
        <v>22</v>
      </c>
      <c r="I20" s="76" t="s">
        <v>6</v>
      </c>
    </row>
    <row r="21" spans="1:9" x14ac:dyDescent="0.35">
      <c r="A21" s="36" t="s">
        <v>348</v>
      </c>
      <c r="B21" s="48" t="s">
        <v>18</v>
      </c>
      <c r="C21" s="16" t="s">
        <v>55</v>
      </c>
      <c r="D21" s="4"/>
      <c r="E21" s="32" t="s">
        <v>216</v>
      </c>
      <c r="F21" s="76" t="s">
        <v>325</v>
      </c>
      <c r="G21" s="76"/>
      <c r="H21" s="41" t="str">
        <f>Regression!A254</f>
        <v>PROGRAMS - Reprogram to Solar by MPC</v>
      </c>
      <c r="I21" s="76" t="s">
        <v>325</v>
      </c>
    </row>
    <row r="22" spans="1:9" x14ac:dyDescent="0.35">
      <c r="A22" s="37" t="s">
        <v>348</v>
      </c>
      <c r="B22" s="47" t="s">
        <v>19</v>
      </c>
      <c r="C22" s="3" t="s">
        <v>56</v>
      </c>
      <c r="D22" s="4"/>
      <c r="E22" s="27" t="s">
        <v>332</v>
      </c>
      <c r="F22" s="76" t="s">
        <v>325</v>
      </c>
      <c r="G22" s="45" t="s">
        <v>259</v>
      </c>
      <c r="H22" s="8" t="s">
        <v>22</v>
      </c>
      <c r="I22" s="76" t="s">
        <v>325</v>
      </c>
    </row>
    <row r="23" spans="1:9" x14ac:dyDescent="0.35">
      <c r="A23" s="37" t="s">
        <v>348</v>
      </c>
      <c r="B23" s="47" t="s">
        <v>20</v>
      </c>
      <c r="C23" s="3" t="s">
        <v>57</v>
      </c>
      <c r="D23" s="4" t="str">
        <f>B116</f>
        <v>DPI 3.8.3.5</v>
      </c>
      <c r="E23" s="27" t="s">
        <v>333</v>
      </c>
      <c r="F23" s="76" t="s">
        <v>41</v>
      </c>
      <c r="G23" s="76"/>
      <c r="H23" s="8" t="s">
        <v>22</v>
      </c>
      <c r="I23" s="76" t="s">
        <v>41</v>
      </c>
    </row>
    <row r="24" spans="1:9" x14ac:dyDescent="0.35">
      <c r="A24" s="321" t="s">
        <v>348</v>
      </c>
      <c r="B24" s="363" t="s">
        <v>21</v>
      </c>
      <c r="C24" s="342" t="s">
        <v>25</v>
      </c>
      <c r="D24" s="326"/>
      <c r="E24" s="342" t="s">
        <v>216</v>
      </c>
      <c r="F24" s="326" t="s">
        <v>6</v>
      </c>
      <c r="G24" s="326"/>
      <c r="H24" s="55" t="str">
        <f>Regression!A184</f>
        <v>METERING - Register Data - Single Meter - Non-Solar by AMM</v>
      </c>
      <c r="I24" s="76" t="s">
        <v>6</v>
      </c>
    </row>
    <row r="25" spans="1:9" x14ac:dyDescent="0.35">
      <c r="A25" s="327"/>
      <c r="B25" s="344"/>
      <c r="C25" s="344"/>
      <c r="D25" s="327"/>
      <c r="E25" s="344"/>
      <c r="F25" s="327"/>
      <c r="G25" s="327"/>
      <c r="H25" s="55" t="str">
        <f>Regression!A182</f>
        <v>METERING - Register Data - Single Meter - Solar by AMM</v>
      </c>
      <c r="I25" s="76" t="s">
        <v>6</v>
      </c>
    </row>
    <row r="26" spans="1:9" ht="15" customHeight="1" x14ac:dyDescent="0.35">
      <c r="A26" s="321" t="s">
        <v>348</v>
      </c>
      <c r="B26" s="363" t="s">
        <v>23</v>
      </c>
      <c r="C26" s="342" t="s">
        <v>26</v>
      </c>
      <c r="D26" s="326"/>
      <c r="E26" s="342" t="s">
        <v>216</v>
      </c>
      <c r="F26" s="326" t="s">
        <v>6</v>
      </c>
      <c r="G26" s="326"/>
      <c r="H26" s="55" t="str">
        <f>Regression!A169</f>
        <v>METERING - Energy Intervals - Single Meter - Non-Solar by AMM</v>
      </c>
      <c r="I26" s="76" t="s">
        <v>6</v>
      </c>
    </row>
    <row r="27" spans="1:9" ht="15" customHeight="1" x14ac:dyDescent="0.35">
      <c r="A27" s="327"/>
      <c r="B27" s="344"/>
      <c r="C27" s="344"/>
      <c r="D27" s="327"/>
      <c r="E27" s="344"/>
      <c r="F27" s="327"/>
      <c r="G27" s="327"/>
      <c r="H27" s="55" t="str">
        <f>Regression!A171</f>
        <v>METERING - Energy Intervals - Single Meter - Solar by AMM</v>
      </c>
      <c r="I27" s="76" t="s">
        <v>6</v>
      </c>
    </row>
    <row r="28" spans="1:9" ht="15" customHeight="1" x14ac:dyDescent="0.35">
      <c r="A28" s="321" t="s">
        <v>348</v>
      </c>
      <c r="B28" s="363" t="s">
        <v>24</v>
      </c>
      <c r="C28" s="342" t="s">
        <v>27</v>
      </c>
      <c r="D28" s="326"/>
      <c r="E28" s="342" t="s">
        <v>216</v>
      </c>
      <c r="F28" s="326" t="s">
        <v>6</v>
      </c>
      <c r="G28" s="326"/>
      <c r="H28" s="55" t="str">
        <f>Regression!A166</f>
        <v>METERING - Energy - Non-Solar Data by Mcubed</v>
      </c>
      <c r="I28" s="76" t="s">
        <v>6</v>
      </c>
    </row>
    <row r="29" spans="1:9" ht="15" customHeight="1" x14ac:dyDescent="0.35">
      <c r="A29" s="328"/>
      <c r="B29" s="343"/>
      <c r="C29" s="343"/>
      <c r="D29" s="328"/>
      <c r="E29" s="343"/>
      <c r="F29" s="328"/>
      <c r="G29" s="328"/>
      <c r="H29" s="55" t="str">
        <f>Regression!A167</f>
        <v>METERING - Energy - Solar Data by Mcubed</v>
      </c>
      <c r="I29" s="76" t="s">
        <v>6</v>
      </c>
    </row>
    <row r="30" spans="1:9" x14ac:dyDescent="0.35">
      <c r="A30" s="36" t="s">
        <v>348</v>
      </c>
      <c r="B30" s="48" t="s">
        <v>28</v>
      </c>
      <c r="C30" s="18" t="s">
        <v>29</v>
      </c>
      <c r="D30" s="4"/>
      <c r="E30" s="32" t="s">
        <v>216</v>
      </c>
      <c r="F30" s="76" t="s">
        <v>6</v>
      </c>
      <c r="G30" s="76"/>
      <c r="H30" s="4" t="str">
        <f>Regression!A158</f>
        <v>METERING - Energy - 35 Days Stored Data - 35 Days Post Upgrade</v>
      </c>
      <c r="I30" s="76" t="s">
        <v>6</v>
      </c>
    </row>
    <row r="31" spans="1:9" x14ac:dyDescent="0.35">
      <c r="A31" s="36" t="s">
        <v>348</v>
      </c>
      <c r="B31" s="48" t="s">
        <v>146</v>
      </c>
      <c r="C31" s="18" t="s">
        <v>151</v>
      </c>
      <c r="D31" s="4"/>
      <c r="E31" s="32" t="s">
        <v>216</v>
      </c>
      <c r="F31" s="76" t="s">
        <v>325</v>
      </c>
      <c r="G31" s="76"/>
      <c r="H31" s="41" t="str">
        <f>Regression!A268</f>
        <v>PROGRAMS - UIQ-MPC - Tariff Settings Collectable</v>
      </c>
      <c r="I31" s="76" t="s">
        <v>325</v>
      </c>
    </row>
    <row r="32" spans="1:9" x14ac:dyDescent="0.35">
      <c r="A32" s="36" t="s">
        <v>348</v>
      </c>
      <c r="B32" s="48" t="s">
        <v>147</v>
      </c>
      <c r="C32" s="18" t="s">
        <v>152</v>
      </c>
      <c r="D32" s="4"/>
      <c r="E32" s="7" t="s">
        <v>216</v>
      </c>
      <c r="F32" s="42" t="s">
        <v>80</v>
      </c>
      <c r="G32" s="76"/>
      <c r="H32" s="41" t="str">
        <f>Regression!A364</f>
        <v>TIME - Meter NIC Time - Time Local by NEM</v>
      </c>
      <c r="I32" s="42" t="s">
        <v>80</v>
      </c>
    </row>
    <row r="33" spans="1:9" ht="15" customHeight="1" x14ac:dyDescent="0.35">
      <c r="A33" s="36" t="s">
        <v>348</v>
      </c>
      <c r="B33" s="48" t="s">
        <v>148</v>
      </c>
      <c r="C33" s="18" t="s">
        <v>153</v>
      </c>
      <c r="D33" s="4"/>
      <c r="E33" s="7" t="s">
        <v>216</v>
      </c>
      <c r="F33" s="42" t="s">
        <v>80</v>
      </c>
      <c r="G33" s="76"/>
      <c r="H33" s="41" t="str">
        <f>Regression!A364</f>
        <v>TIME - Meter NIC Time - Time Local by NEM</v>
      </c>
      <c r="I33" s="42" t="s">
        <v>80</v>
      </c>
    </row>
    <row r="34" spans="1:9" ht="30" customHeight="1" x14ac:dyDescent="0.35">
      <c r="A34" s="37" t="s">
        <v>348</v>
      </c>
      <c r="B34" s="49" t="s">
        <v>149</v>
      </c>
      <c r="C34" s="19" t="s">
        <v>154</v>
      </c>
      <c r="D34" s="20" t="str">
        <f>B49&amp;", "&amp;B59&amp;", "&amp;B65&amp;", "&amp;B93</f>
        <v>DPI 3.4.2.2.a.2, DPI 3.4.3.2.b.2, DPI 3.4.3.2.b.4.5, DPI 3.6.2.a.8</v>
      </c>
      <c r="E34" s="27" t="s">
        <v>333</v>
      </c>
      <c r="F34" s="42" t="s">
        <v>222</v>
      </c>
      <c r="G34" s="45" t="s">
        <v>583</v>
      </c>
      <c r="H34" s="56" t="s">
        <v>22</v>
      </c>
      <c r="I34" s="42" t="s">
        <v>222</v>
      </c>
    </row>
    <row r="35" spans="1:9" ht="15" customHeight="1" x14ac:dyDescent="0.35">
      <c r="A35" s="36" t="s">
        <v>348</v>
      </c>
      <c r="B35" s="48" t="s">
        <v>150</v>
      </c>
      <c r="C35" s="18" t="s">
        <v>155</v>
      </c>
      <c r="D35" s="4"/>
      <c r="E35" s="32" t="s">
        <v>216</v>
      </c>
      <c r="F35" s="76" t="s">
        <v>39</v>
      </c>
      <c r="G35" s="76"/>
      <c r="H35" s="4" t="str">
        <f>Regression!A188</f>
        <v>DEVICE MNGMNT - Non Market - Events - Single Meter Event Log Read</v>
      </c>
      <c r="I35" s="282" t="s">
        <v>39</v>
      </c>
    </row>
    <row r="36" spans="1:9" x14ac:dyDescent="0.35">
      <c r="A36" s="37" t="s">
        <v>348</v>
      </c>
      <c r="B36" s="47" t="s">
        <v>30</v>
      </c>
      <c r="C36" s="6" t="s">
        <v>334</v>
      </c>
      <c r="D36" s="4"/>
      <c r="E36" s="27" t="s">
        <v>330</v>
      </c>
      <c r="F36" s="76" t="s">
        <v>10</v>
      </c>
      <c r="G36" s="70" t="s">
        <v>214</v>
      </c>
      <c r="H36" s="8" t="s">
        <v>22</v>
      </c>
      <c r="I36" s="76" t="s">
        <v>10</v>
      </c>
    </row>
    <row r="37" spans="1:9" ht="30" customHeight="1" x14ac:dyDescent="0.35">
      <c r="A37" s="37" t="s">
        <v>348</v>
      </c>
      <c r="B37" s="47" t="s">
        <v>32</v>
      </c>
      <c r="C37" s="6" t="s">
        <v>258</v>
      </c>
      <c r="D37" s="21" t="str">
        <f>B45&amp;", "&amp;B48&amp;", "&amp;B54&amp;", "&amp;B58</f>
        <v>DPI 3.4.2.1.b.1, DPI 3.4.2.2.a.1, DPI 3.4.3.1.b.1, DPI 3.4.3.2.b.1</v>
      </c>
      <c r="E37" s="27" t="s">
        <v>333</v>
      </c>
      <c r="F37" s="76" t="s">
        <v>31</v>
      </c>
      <c r="G37" s="45" t="s">
        <v>60</v>
      </c>
      <c r="H37" s="56" t="s">
        <v>22</v>
      </c>
      <c r="I37" s="76" t="s">
        <v>31</v>
      </c>
    </row>
    <row r="38" spans="1:9" x14ac:dyDescent="0.35">
      <c r="A38" s="37" t="s">
        <v>348</v>
      </c>
      <c r="B38" s="50" t="s">
        <v>33</v>
      </c>
      <c r="C38" s="22" t="s">
        <v>257</v>
      </c>
      <c r="D38" s="4" t="str">
        <f>B49&amp;", "&amp;B59</f>
        <v>DPI 3.4.2.2.a.2, DPI 3.4.3.2.b.2</v>
      </c>
      <c r="E38" s="27" t="s">
        <v>333</v>
      </c>
      <c r="F38" s="76" t="s">
        <v>31</v>
      </c>
      <c r="G38" s="76"/>
      <c r="H38" s="8" t="s">
        <v>22</v>
      </c>
      <c r="I38" s="76" t="s">
        <v>31</v>
      </c>
    </row>
    <row r="39" spans="1:9" x14ac:dyDescent="0.35">
      <c r="A39" s="37" t="s">
        <v>348</v>
      </c>
      <c r="B39" s="47" t="s">
        <v>34</v>
      </c>
      <c r="C39" s="21" t="s">
        <v>249</v>
      </c>
      <c r="D39" s="15" t="str">
        <f>B184</f>
        <v>DPI 4.3</v>
      </c>
      <c r="E39" s="27" t="s">
        <v>333</v>
      </c>
      <c r="F39" s="76" t="s">
        <v>31</v>
      </c>
      <c r="G39" s="76"/>
      <c r="H39" s="8" t="s">
        <v>22</v>
      </c>
      <c r="I39" s="76" t="s">
        <v>31</v>
      </c>
    </row>
    <row r="40" spans="1:9" ht="15" customHeight="1" x14ac:dyDescent="0.35">
      <c r="A40" s="321" t="s">
        <v>348</v>
      </c>
      <c r="B40" s="363" t="s">
        <v>35</v>
      </c>
      <c r="C40" s="321" t="s">
        <v>256</v>
      </c>
      <c r="D40" s="364"/>
      <c r="E40" s="342" t="s">
        <v>216</v>
      </c>
      <c r="F40" s="326" t="s">
        <v>31</v>
      </c>
      <c r="G40" s="333"/>
      <c r="H40" s="55" t="str">
        <f>Regression!A290</f>
        <v>SUPPLY SWITCHING - Disconnect - Meter LCD Indication</v>
      </c>
      <c r="I40" s="76" t="s">
        <v>31</v>
      </c>
    </row>
    <row r="41" spans="1:9" ht="15" customHeight="1" x14ac:dyDescent="0.35">
      <c r="A41" s="327"/>
      <c r="B41" s="344"/>
      <c r="C41" s="327"/>
      <c r="D41" s="344"/>
      <c r="E41" s="344"/>
      <c r="F41" s="327"/>
      <c r="G41" s="327"/>
      <c r="H41" s="55" t="str">
        <f>Regression!A295</f>
        <v>SUPPLY SWITCHING - Reconnect - Meter LCD Indication</v>
      </c>
      <c r="I41" s="76" t="s">
        <v>31</v>
      </c>
    </row>
    <row r="42" spans="1:9" x14ac:dyDescent="0.35">
      <c r="A42" s="37" t="s">
        <v>348</v>
      </c>
      <c r="B42" s="49" t="s">
        <v>36</v>
      </c>
      <c r="C42" s="19" t="s">
        <v>248</v>
      </c>
      <c r="D42" s="3" t="str">
        <f>B45&amp;", "&amp;B48</f>
        <v>DPI 3.4.2.1.b.1, DPI 3.4.2.2.a.1</v>
      </c>
      <c r="E42" s="27" t="s">
        <v>333</v>
      </c>
      <c r="F42" s="76" t="s">
        <v>31</v>
      </c>
      <c r="G42" s="76"/>
      <c r="H42" s="8" t="s">
        <v>22</v>
      </c>
      <c r="I42" s="76" t="s">
        <v>31</v>
      </c>
    </row>
    <row r="43" spans="1:9" x14ac:dyDescent="0.35">
      <c r="A43" s="37" t="s">
        <v>348</v>
      </c>
      <c r="B43" s="51" t="s">
        <v>59</v>
      </c>
      <c r="C43" s="6" t="s">
        <v>247</v>
      </c>
      <c r="D43" s="4" t="str">
        <f>B184</f>
        <v>DPI 4.3</v>
      </c>
      <c r="E43" s="27" t="s">
        <v>333</v>
      </c>
      <c r="F43" s="76" t="s">
        <v>31</v>
      </c>
      <c r="G43" s="76"/>
      <c r="H43" s="8" t="s">
        <v>22</v>
      </c>
      <c r="I43" s="76" t="s">
        <v>31</v>
      </c>
    </row>
    <row r="44" spans="1:9" x14ac:dyDescent="0.35">
      <c r="A44" s="37" t="s">
        <v>348</v>
      </c>
      <c r="B44" s="51" t="s">
        <v>61</v>
      </c>
      <c r="C44" s="6" t="s">
        <v>246</v>
      </c>
      <c r="D44" s="23"/>
      <c r="E44" s="27" t="s">
        <v>332</v>
      </c>
      <c r="F44" s="76" t="s">
        <v>31</v>
      </c>
      <c r="G44" s="45" t="s">
        <v>60</v>
      </c>
      <c r="H44" s="8" t="s">
        <v>22</v>
      </c>
      <c r="I44" s="76" t="s">
        <v>31</v>
      </c>
    </row>
    <row r="45" spans="1:9" x14ac:dyDescent="0.35">
      <c r="A45" s="37" t="s">
        <v>348</v>
      </c>
      <c r="B45" s="51" t="s">
        <v>62</v>
      </c>
      <c r="C45" s="6" t="s">
        <v>245</v>
      </c>
      <c r="D45" s="4"/>
      <c r="E45" s="27" t="s">
        <v>332</v>
      </c>
      <c r="F45" s="76" t="s">
        <v>31</v>
      </c>
      <c r="G45" s="45" t="s">
        <v>60</v>
      </c>
      <c r="H45" s="8" t="s">
        <v>22</v>
      </c>
      <c r="I45" s="76" t="s">
        <v>31</v>
      </c>
    </row>
    <row r="46" spans="1:9" x14ac:dyDescent="0.35">
      <c r="A46" s="37" t="s">
        <v>348</v>
      </c>
      <c r="B46" s="51" t="s">
        <v>63</v>
      </c>
      <c r="C46" s="6" t="s">
        <v>244</v>
      </c>
      <c r="D46" s="4"/>
      <c r="E46" s="27" t="s">
        <v>332</v>
      </c>
      <c r="F46" s="76" t="s">
        <v>31</v>
      </c>
      <c r="G46" s="45" t="s">
        <v>60</v>
      </c>
      <c r="H46" s="8" t="s">
        <v>22</v>
      </c>
      <c r="I46" s="76" t="s">
        <v>31</v>
      </c>
    </row>
    <row r="47" spans="1:9" x14ac:dyDescent="0.35">
      <c r="A47" s="37" t="s">
        <v>348</v>
      </c>
      <c r="B47" s="51" t="s">
        <v>64</v>
      </c>
      <c r="C47" s="6" t="s">
        <v>243</v>
      </c>
      <c r="D47" s="4"/>
      <c r="E47" s="27" t="s">
        <v>332</v>
      </c>
      <c r="F47" s="76" t="s">
        <v>31</v>
      </c>
      <c r="G47" s="45" t="s">
        <v>60</v>
      </c>
      <c r="H47" s="8" t="s">
        <v>22</v>
      </c>
      <c r="I47" s="76" t="s">
        <v>31</v>
      </c>
    </row>
    <row r="48" spans="1:9" x14ac:dyDescent="0.35">
      <c r="A48" s="37" t="s">
        <v>348</v>
      </c>
      <c r="B48" s="52" t="s">
        <v>71</v>
      </c>
      <c r="C48" s="18" t="s">
        <v>242</v>
      </c>
      <c r="D48" s="4"/>
      <c r="E48" s="32" t="s">
        <v>216</v>
      </c>
      <c r="F48" s="76" t="s">
        <v>31</v>
      </c>
      <c r="G48" s="76"/>
      <c r="H48" s="4" t="str">
        <f>Regression!A291</f>
        <v>SUPPLY SWITCHING - Disconnect - Remote</v>
      </c>
      <c r="I48" s="76" t="s">
        <v>31</v>
      </c>
    </row>
    <row r="49" spans="1:9" x14ac:dyDescent="0.35">
      <c r="A49" s="37" t="s">
        <v>348</v>
      </c>
      <c r="B49" s="52" t="s">
        <v>72</v>
      </c>
      <c r="C49" s="18" t="s">
        <v>241</v>
      </c>
      <c r="D49" s="4"/>
      <c r="E49" s="32" t="s">
        <v>216</v>
      </c>
      <c r="F49" s="76" t="s">
        <v>31</v>
      </c>
      <c r="G49" s="76"/>
      <c r="H49" s="41" t="str">
        <f>Regression!A289</f>
        <v>SUPPLY SWITCHING - Disconnect - AMI Display</v>
      </c>
      <c r="I49" s="76" t="s">
        <v>31</v>
      </c>
    </row>
    <row r="50" spans="1:9" x14ac:dyDescent="0.35">
      <c r="A50" s="37" t="s">
        <v>348</v>
      </c>
      <c r="B50" s="52" t="s">
        <v>73</v>
      </c>
      <c r="C50" s="18" t="s">
        <v>240</v>
      </c>
      <c r="D50" s="4"/>
      <c r="E50" s="32" t="s">
        <v>216</v>
      </c>
      <c r="F50" s="76" t="s">
        <v>31</v>
      </c>
      <c r="G50" s="76"/>
      <c r="H50" s="4" t="str">
        <f>Regression!A292</f>
        <v>SUPPLY SWITCHING - Disconnect - Remote - Event</v>
      </c>
      <c r="I50" s="76" t="s">
        <v>31</v>
      </c>
    </row>
    <row r="51" spans="1:9" x14ac:dyDescent="0.35">
      <c r="A51" s="37" t="s">
        <v>348</v>
      </c>
      <c r="B51" s="53" t="s">
        <v>65</v>
      </c>
      <c r="C51" s="22" t="s">
        <v>239</v>
      </c>
      <c r="D51" s="24" t="str">
        <f>B54&amp;", "&amp;B58</f>
        <v>DPI 3.4.3.1.b.1, DPI 3.4.3.2.b.1</v>
      </c>
      <c r="E51" s="27" t="s">
        <v>333</v>
      </c>
      <c r="F51" s="76" t="s">
        <v>31</v>
      </c>
      <c r="G51" s="76"/>
      <c r="H51" s="8" t="s">
        <v>22</v>
      </c>
      <c r="I51" s="76" t="s">
        <v>31</v>
      </c>
    </row>
    <row r="52" spans="1:9" x14ac:dyDescent="0.35">
      <c r="A52" s="37" t="s">
        <v>348</v>
      </c>
      <c r="B52" s="51" t="s">
        <v>66</v>
      </c>
      <c r="C52" s="6" t="s">
        <v>238</v>
      </c>
      <c r="D52" s="4" t="str">
        <f>B184</f>
        <v>DPI 4.3</v>
      </c>
      <c r="E52" s="27" t="s">
        <v>333</v>
      </c>
      <c r="F52" s="76" t="s">
        <v>31</v>
      </c>
      <c r="G52" s="76"/>
      <c r="H52" s="8" t="s">
        <v>22</v>
      </c>
      <c r="I52" s="76" t="s">
        <v>31</v>
      </c>
    </row>
    <row r="53" spans="1:9" x14ac:dyDescent="0.35">
      <c r="A53" s="37" t="s">
        <v>348</v>
      </c>
      <c r="B53" s="51" t="s">
        <v>67</v>
      </c>
      <c r="C53" s="6" t="s">
        <v>237</v>
      </c>
      <c r="D53" s="4"/>
      <c r="E53" s="27" t="s">
        <v>332</v>
      </c>
      <c r="F53" s="76" t="s">
        <v>31</v>
      </c>
      <c r="G53" s="45" t="s">
        <v>60</v>
      </c>
      <c r="H53" s="8" t="s">
        <v>22</v>
      </c>
      <c r="I53" s="76" t="s">
        <v>31</v>
      </c>
    </row>
    <row r="54" spans="1:9" x14ac:dyDescent="0.35">
      <c r="A54" s="37" t="s">
        <v>348</v>
      </c>
      <c r="B54" s="51" t="s">
        <v>68</v>
      </c>
      <c r="C54" s="6" t="s">
        <v>236</v>
      </c>
      <c r="D54" s="4"/>
      <c r="E54" s="27" t="s">
        <v>332</v>
      </c>
      <c r="F54" s="76" t="s">
        <v>31</v>
      </c>
      <c r="G54" s="45" t="s">
        <v>60</v>
      </c>
      <c r="H54" s="8" t="s">
        <v>22</v>
      </c>
      <c r="I54" s="76" t="s">
        <v>31</v>
      </c>
    </row>
    <row r="55" spans="1:9" x14ac:dyDescent="0.35">
      <c r="A55" s="37" t="s">
        <v>348</v>
      </c>
      <c r="B55" s="51" t="s">
        <v>69</v>
      </c>
      <c r="C55" s="6" t="s">
        <v>235</v>
      </c>
      <c r="D55" s="4"/>
      <c r="E55" s="27" t="s">
        <v>332</v>
      </c>
      <c r="F55" s="76" t="s">
        <v>31</v>
      </c>
      <c r="G55" s="45" t="s">
        <v>60</v>
      </c>
      <c r="H55" s="8" t="s">
        <v>22</v>
      </c>
      <c r="I55" s="76" t="s">
        <v>31</v>
      </c>
    </row>
    <row r="56" spans="1:9" x14ac:dyDescent="0.35">
      <c r="A56" s="37" t="s">
        <v>348</v>
      </c>
      <c r="B56" s="51" t="s">
        <v>70</v>
      </c>
      <c r="C56" s="6" t="s">
        <v>234</v>
      </c>
      <c r="D56" s="4"/>
      <c r="E56" s="27" t="s">
        <v>332</v>
      </c>
      <c r="F56" s="76" t="s">
        <v>31</v>
      </c>
      <c r="G56" s="45" t="s">
        <v>60</v>
      </c>
      <c r="H56" s="8" t="s">
        <v>22</v>
      </c>
      <c r="I56" s="76" t="s">
        <v>31</v>
      </c>
    </row>
    <row r="57" spans="1:9" x14ac:dyDescent="0.35">
      <c r="A57" s="37" t="s">
        <v>348</v>
      </c>
      <c r="B57" s="52" t="s">
        <v>74</v>
      </c>
      <c r="C57" s="18" t="s">
        <v>233</v>
      </c>
      <c r="D57" s="25"/>
      <c r="E57" s="32" t="s">
        <v>216</v>
      </c>
      <c r="F57" s="76" t="s">
        <v>31</v>
      </c>
      <c r="G57" s="45"/>
      <c r="H57" s="4" t="str">
        <f>Regression!A301</f>
        <v>SUPPLY SWITCHING - Autodisconnect - Activated</v>
      </c>
      <c r="I57" s="76" t="s">
        <v>31</v>
      </c>
    </row>
    <row r="58" spans="1:9" x14ac:dyDescent="0.35">
      <c r="A58" s="37" t="s">
        <v>348</v>
      </c>
      <c r="B58" s="52" t="s">
        <v>75</v>
      </c>
      <c r="C58" s="18" t="s">
        <v>232</v>
      </c>
      <c r="D58" s="4"/>
      <c r="E58" s="32" t="s">
        <v>216</v>
      </c>
      <c r="F58" s="76" t="s">
        <v>31</v>
      </c>
      <c r="G58" s="76"/>
      <c r="H58" s="4" t="str">
        <f>Regression!A296</f>
        <v>SUPPLY SWITCHING - Reconnect - Remote</v>
      </c>
      <c r="I58" s="76" t="s">
        <v>31</v>
      </c>
    </row>
    <row r="59" spans="1:9" x14ac:dyDescent="0.35">
      <c r="A59" s="37" t="s">
        <v>348</v>
      </c>
      <c r="B59" s="52" t="s">
        <v>76</v>
      </c>
      <c r="C59" s="18" t="s">
        <v>231</v>
      </c>
      <c r="D59" s="4"/>
      <c r="E59" s="32" t="s">
        <v>216</v>
      </c>
      <c r="F59" s="76" t="s">
        <v>31</v>
      </c>
      <c r="G59" s="76"/>
      <c r="H59" s="41" t="str">
        <f>Regression!A294</f>
        <v>SUPPLY SWITCHING - Reconnect - AMI Display</v>
      </c>
      <c r="I59" s="76" t="s">
        <v>31</v>
      </c>
    </row>
    <row r="60" spans="1:9" x14ac:dyDescent="0.35">
      <c r="A60" s="37" t="s">
        <v>348</v>
      </c>
      <c r="B60" s="52" t="s">
        <v>77</v>
      </c>
      <c r="C60" s="18" t="s">
        <v>230</v>
      </c>
      <c r="D60" s="4"/>
      <c r="E60" s="32" t="s">
        <v>216</v>
      </c>
      <c r="F60" s="76" t="s">
        <v>31</v>
      </c>
      <c r="G60" s="76"/>
      <c r="H60" s="4" t="str">
        <f>Regression!A297</f>
        <v>SUPPLY SWITCHING - Reconnect - Remote - Event</v>
      </c>
      <c r="I60" s="76" t="s">
        <v>31</v>
      </c>
    </row>
    <row r="61" spans="1:9" x14ac:dyDescent="0.35">
      <c r="A61" s="37" t="s">
        <v>348</v>
      </c>
      <c r="B61" s="52" t="s">
        <v>224</v>
      </c>
      <c r="C61" s="18" t="s">
        <v>252</v>
      </c>
      <c r="D61" s="25"/>
      <c r="E61" s="32" t="s">
        <v>216</v>
      </c>
      <c r="F61" s="76" t="s">
        <v>31</v>
      </c>
      <c r="G61" s="45"/>
      <c r="H61" s="4" t="str">
        <f>Regression!A306</f>
        <v>SUPPLY SWITCHING - Autodisconnect - Energy Threshold</v>
      </c>
      <c r="I61" s="76" t="s">
        <v>31</v>
      </c>
    </row>
    <row r="62" spans="1:9" x14ac:dyDescent="0.35">
      <c r="A62" s="37" t="s">
        <v>348</v>
      </c>
      <c r="B62" s="52" t="s">
        <v>225</v>
      </c>
      <c r="C62" s="18" t="s">
        <v>254</v>
      </c>
      <c r="D62" s="8"/>
      <c r="E62" s="32" t="s">
        <v>216</v>
      </c>
      <c r="F62" s="76" t="s">
        <v>31</v>
      </c>
      <c r="G62" s="45"/>
      <c r="H62" s="4" t="str">
        <f>Regression!A303</f>
        <v>SUPPLY SWITCHING - Autodisconnect - Calculation Time</v>
      </c>
      <c r="I62" s="76" t="s">
        <v>31</v>
      </c>
    </row>
    <row r="63" spans="1:9" x14ac:dyDescent="0.35">
      <c r="A63" s="37" t="s">
        <v>348</v>
      </c>
      <c r="B63" s="52" t="s">
        <v>226</v>
      </c>
      <c r="C63" s="18" t="s">
        <v>255</v>
      </c>
      <c r="D63" s="8"/>
      <c r="E63" s="32" t="s">
        <v>216</v>
      </c>
      <c r="F63" s="76" t="s">
        <v>31</v>
      </c>
      <c r="G63" s="45"/>
      <c r="H63" s="4" t="str">
        <f>Regression!A304</f>
        <v>SUPPLY SWITCHING - Autodisconnect - Duration</v>
      </c>
      <c r="I63" s="76" t="s">
        <v>31</v>
      </c>
    </row>
    <row r="64" spans="1:9" x14ac:dyDescent="0.35">
      <c r="A64" s="37" t="s">
        <v>348</v>
      </c>
      <c r="B64" s="54" t="s">
        <v>227</v>
      </c>
      <c r="C64" s="38" t="s">
        <v>253</v>
      </c>
      <c r="D64" s="39"/>
      <c r="E64" s="40" t="s">
        <v>332</v>
      </c>
      <c r="F64" s="76" t="s">
        <v>31</v>
      </c>
      <c r="G64" s="45" t="s">
        <v>324</v>
      </c>
      <c r="H64" s="4" t="str">
        <f>Regression!A305</f>
        <v>SUPPLY SWITCHING - Autodisconnect - Enable-Disable</v>
      </c>
      <c r="I64" s="76" t="s">
        <v>31</v>
      </c>
    </row>
    <row r="65" spans="1:9" x14ac:dyDescent="0.35">
      <c r="A65" s="37" t="s">
        <v>348</v>
      </c>
      <c r="B65" s="52" t="s">
        <v>228</v>
      </c>
      <c r="C65" s="18" t="s">
        <v>250</v>
      </c>
      <c r="D65" s="8"/>
      <c r="E65" s="32" t="s">
        <v>216</v>
      </c>
      <c r="F65" s="76" t="s">
        <v>31</v>
      </c>
      <c r="G65" s="45"/>
      <c r="H65" s="4" t="str">
        <f>Regression!A302</f>
        <v>SUPPLY SWITCHING - Autodisconnect - AMI Status Indication</v>
      </c>
      <c r="I65" s="76" t="s">
        <v>31</v>
      </c>
    </row>
    <row r="66" spans="1:9" x14ac:dyDescent="0.35">
      <c r="A66" s="37" t="s">
        <v>348</v>
      </c>
      <c r="B66" s="52" t="s">
        <v>229</v>
      </c>
      <c r="C66" s="18" t="s">
        <v>251</v>
      </c>
      <c r="D66" s="8"/>
      <c r="E66" s="32" t="s">
        <v>216</v>
      </c>
      <c r="F66" s="76" t="s">
        <v>31</v>
      </c>
      <c r="G66" s="45"/>
      <c r="H66" s="4" t="str">
        <f>Regression!A307</f>
        <v>SUPPLY SWITCHING - Autodisconnect - Event</v>
      </c>
      <c r="I66" s="76" t="s">
        <v>31</v>
      </c>
    </row>
    <row r="67" spans="1:9" x14ac:dyDescent="0.35">
      <c r="A67" s="321" t="s">
        <v>348</v>
      </c>
      <c r="B67" s="351" t="s">
        <v>78</v>
      </c>
      <c r="C67" s="321" t="s">
        <v>79</v>
      </c>
      <c r="D67" s="326"/>
      <c r="E67" s="342" t="s">
        <v>216</v>
      </c>
      <c r="F67" s="326" t="s">
        <v>80</v>
      </c>
      <c r="G67" s="333"/>
      <c r="H67" s="41" t="str">
        <f>Regression!A361</f>
        <v>TIME - Meter NIC Time - Synchronised ± 20 Secs</v>
      </c>
      <c r="I67" s="76" t="s">
        <v>80</v>
      </c>
    </row>
    <row r="68" spans="1:9" x14ac:dyDescent="0.35">
      <c r="A68" s="361"/>
      <c r="B68" s="365"/>
      <c r="C68" s="345"/>
      <c r="D68" s="345"/>
      <c r="E68" s="353"/>
      <c r="F68" s="328"/>
      <c r="G68" s="328"/>
      <c r="H68" s="41" t="str">
        <f>Regression!A360</f>
        <v>TIME - Meter NIC Time - Resync via System</v>
      </c>
      <c r="I68" s="76" t="s">
        <v>80</v>
      </c>
    </row>
    <row r="69" spans="1:9" x14ac:dyDescent="0.35">
      <c r="A69" s="361"/>
      <c r="B69" s="365"/>
      <c r="C69" s="345"/>
      <c r="D69" s="345"/>
      <c r="E69" s="353"/>
      <c r="F69" s="328"/>
      <c r="G69" s="328"/>
      <c r="H69" s="41" t="str">
        <f>Regression!A358</f>
        <v>TIME - Meter NIC Time - Resync forced by NetMgr</v>
      </c>
      <c r="I69" s="76" t="s">
        <v>80</v>
      </c>
    </row>
    <row r="70" spans="1:9" x14ac:dyDescent="0.35">
      <c r="A70" s="361"/>
      <c r="B70" s="365"/>
      <c r="C70" s="345"/>
      <c r="D70" s="345"/>
      <c r="E70" s="353"/>
      <c r="F70" s="328"/>
      <c r="G70" s="328"/>
      <c r="H70" s="41" t="str">
        <f>Regression!A355</f>
        <v>TIME - Meter CLEM Time - Synchronised ± 20 Secs</v>
      </c>
      <c r="I70" s="76" t="s">
        <v>80</v>
      </c>
    </row>
    <row r="71" spans="1:9" x14ac:dyDescent="0.35">
      <c r="A71" s="361"/>
      <c r="B71" s="365"/>
      <c r="C71" s="345"/>
      <c r="D71" s="345"/>
      <c r="E71" s="353"/>
      <c r="F71" s="328"/>
      <c r="G71" s="328"/>
      <c r="H71" s="41" t="str">
        <f>Regression!A354</f>
        <v>TIME - Meter CLEM Time - Resync via System</v>
      </c>
      <c r="I71" s="76" t="s">
        <v>80</v>
      </c>
    </row>
    <row r="72" spans="1:9" x14ac:dyDescent="0.35">
      <c r="A72" s="337"/>
      <c r="B72" s="362"/>
      <c r="C72" s="357"/>
      <c r="D72" s="357"/>
      <c r="E72" s="354"/>
      <c r="F72" s="327"/>
      <c r="G72" s="327"/>
      <c r="H72" s="41" t="str">
        <f>Regression!A353</f>
        <v>TIME - Meter CLEM Time - Resync forced</v>
      </c>
      <c r="I72" s="76" t="s">
        <v>80</v>
      </c>
    </row>
    <row r="73" spans="1:9" x14ac:dyDescent="0.35">
      <c r="A73" s="37" t="s">
        <v>348</v>
      </c>
      <c r="B73" s="53" t="s">
        <v>81</v>
      </c>
      <c r="C73" s="22" t="s">
        <v>84</v>
      </c>
      <c r="D73" s="4" t="str">
        <f>B76</f>
        <v>DPI 3.6.2.a.1</v>
      </c>
      <c r="E73" s="27" t="s">
        <v>333</v>
      </c>
      <c r="F73" s="76" t="s">
        <v>40</v>
      </c>
      <c r="G73" s="56"/>
      <c r="H73" s="57" t="s">
        <v>22</v>
      </c>
      <c r="I73" s="76" t="s">
        <v>40</v>
      </c>
    </row>
    <row r="74" spans="1:9" x14ac:dyDescent="0.35">
      <c r="A74" s="37" t="s">
        <v>348</v>
      </c>
      <c r="B74" s="53" t="s">
        <v>82</v>
      </c>
      <c r="C74" s="22" t="s">
        <v>99</v>
      </c>
      <c r="D74" s="4" t="str">
        <f>B76</f>
        <v>DPI 3.6.2.a.1</v>
      </c>
      <c r="E74" s="27" t="s">
        <v>333</v>
      </c>
      <c r="F74" s="76" t="s">
        <v>40</v>
      </c>
      <c r="G74" s="56"/>
      <c r="H74" s="57" t="s">
        <v>22</v>
      </c>
      <c r="I74" s="76" t="s">
        <v>40</v>
      </c>
    </row>
    <row r="75" spans="1:9" x14ac:dyDescent="0.35">
      <c r="A75" s="37" t="s">
        <v>348</v>
      </c>
      <c r="B75" s="53" t="s">
        <v>83</v>
      </c>
      <c r="C75" s="22" t="s">
        <v>85</v>
      </c>
      <c r="D75" s="4" t="str">
        <f>B76</f>
        <v>DPI 3.6.2.a.1</v>
      </c>
      <c r="E75" s="27" t="s">
        <v>333</v>
      </c>
      <c r="F75" s="76" t="s">
        <v>40</v>
      </c>
      <c r="G75" s="56"/>
      <c r="H75" s="57" t="s">
        <v>22</v>
      </c>
      <c r="I75" s="76" t="s">
        <v>40</v>
      </c>
    </row>
    <row r="76" spans="1:9" x14ac:dyDescent="0.35">
      <c r="A76" s="326" t="s">
        <v>348</v>
      </c>
      <c r="B76" s="351" t="s">
        <v>86</v>
      </c>
      <c r="C76" s="321" t="s">
        <v>94</v>
      </c>
      <c r="D76" s="326"/>
      <c r="E76" s="342" t="s">
        <v>216</v>
      </c>
      <c r="F76" s="326" t="s">
        <v>40</v>
      </c>
      <c r="G76" s="333" t="s">
        <v>138</v>
      </c>
      <c r="H76" s="4" t="str">
        <f>Regression!A146</f>
        <v>LOAD CONTROL - Override LC1 via Bcast</v>
      </c>
      <c r="I76" s="76" t="s">
        <v>40</v>
      </c>
    </row>
    <row r="77" spans="1:9" x14ac:dyDescent="0.35">
      <c r="A77" s="327"/>
      <c r="B77" s="362"/>
      <c r="C77" s="322"/>
      <c r="D77" s="357"/>
      <c r="E77" s="356"/>
      <c r="F77" s="327"/>
      <c r="G77" s="327"/>
      <c r="H77" s="4" t="str">
        <f>Regression!A150</f>
        <v>LOAD CONTROL - Override LC2 via Bcast</v>
      </c>
      <c r="I77" s="76" t="s">
        <v>40</v>
      </c>
    </row>
    <row r="78" spans="1:9" x14ac:dyDescent="0.35">
      <c r="A78" s="326" t="s">
        <v>348</v>
      </c>
      <c r="B78" s="329" t="s">
        <v>87</v>
      </c>
      <c r="C78" s="321" t="s">
        <v>280</v>
      </c>
      <c r="D78" s="346"/>
      <c r="E78" s="342" t="s">
        <v>216</v>
      </c>
      <c r="F78" s="326" t="s">
        <v>40</v>
      </c>
      <c r="G78" s="333" t="s">
        <v>210</v>
      </c>
      <c r="H78" s="57" t="str">
        <f>Regression!A155</f>
        <v>LOAD CONTROL - STOD - On-Off Operation</v>
      </c>
      <c r="I78" s="76" t="s">
        <v>40</v>
      </c>
    </row>
    <row r="79" spans="1:9" x14ac:dyDescent="0.35">
      <c r="A79" s="328"/>
      <c r="B79" s="341"/>
      <c r="C79" s="340"/>
      <c r="D79" s="374"/>
      <c r="E79" s="355"/>
      <c r="F79" s="328"/>
      <c r="G79" s="328"/>
      <c r="H79" s="57" t="str">
        <f>Regression!A154</f>
        <v>LOAD CONTROL - STOD - Minimum 5 On-Off Times</v>
      </c>
      <c r="I79" s="76" t="s">
        <v>40</v>
      </c>
    </row>
    <row r="80" spans="1:9" x14ac:dyDescent="0.35">
      <c r="A80" s="327"/>
      <c r="B80" s="327"/>
      <c r="C80" s="327"/>
      <c r="D80" s="348"/>
      <c r="E80" s="344"/>
      <c r="F80" s="327"/>
      <c r="G80" s="327"/>
      <c r="H80" s="57" t="str">
        <f>Regression!A157</f>
        <v>LOAD CONTROL - STOD - No Events</v>
      </c>
      <c r="I80" s="76" t="s">
        <v>40</v>
      </c>
    </row>
    <row r="81" spans="1:9" x14ac:dyDescent="0.35">
      <c r="A81" s="37" t="s">
        <v>348</v>
      </c>
      <c r="B81" s="53" t="s">
        <v>88</v>
      </c>
      <c r="C81" s="22" t="s">
        <v>211</v>
      </c>
      <c r="D81" s="4"/>
      <c r="E81" s="27" t="s">
        <v>332</v>
      </c>
      <c r="F81" s="76" t="s">
        <v>40</v>
      </c>
      <c r="G81" s="71" t="s">
        <v>210</v>
      </c>
      <c r="H81" s="57" t="s">
        <v>22</v>
      </c>
      <c r="I81" s="76" t="s">
        <v>40</v>
      </c>
    </row>
    <row r="82" spans="1:9" x14ac:dyDescent="0.35">
      <c r="A82" s="37" t="s">
        <v>348</v>
      </c>
      <c r="B82" s="53" t="s">
        <v>91</v>
      </c>
      <c r="C82" s="22" t="s">
        <v>212</v>
      </c>
      <c r="D82" s="4"/>
      <c r="E82" s="27" t="s">
        <v>330</v>
      </c>
      <c r="F82" s="76" t="s">
        <v>10</v>
      </c>
      <c r="G82" s="70" t="s">
        <v>214</v>
      </c>
      <c r="H82" s="57" t="s">
        <v>22</v>
      </c>
      <c r="I82" s="76" t="s">
        <v>10</v>
      </c>
    </row>
    <row r="83" spans="1:9" x14ac:dyDescent="0.35">
      <c r="A83" s="37" t="s">
        <v>348</v>
      </c>
      <c r="B83" s="53" t="s">
        <v>92</v>
      </c>
      <c r="C83" s="22" t="s">
        <v>213</v>
      </c>
      <c r="D83" s="4"/>
      <c r="E83" s="27" t="s">
        <v>330</v>
      </c>
      <c r="F83" s="76" t="s">
        <v>10</v>
      </c>
      <c r="G83" s="70" t="s">
        <v>214</v>
      </c>
      <c r="H83" s="8" t="s">
        <v>22</v>
      </c>
      <c r="I83" s="76" t="s">
        <v>10</v>
      </c>
    </row>
    <row r="84" spans="1:9" x14ac:dyDescent="0.35">
      <c r="A84" s="326" t="s">
        <v>348</v>
      </c>
      <c r="B84" s="351" t="s">
        <v>89</v>
      </c>
      <c r="C84" s="321" t="s">
        <v>220</v>
      </c>
      <c r="D84" s="321"/>
      <c r="E84" s="342" t="s">
        <v>216</v>
      </c>
      <c r="F84" s="326" t="s">
        <v>40</v>
      </c>
      <c r="G84" s="326"/>
      <c r="H84" s="4" t="str">
        <f>Regression!A144</f>
        <v>LOAD CONTROL - Override LC1 Off via AMM Schedule</v>
      </c>
      <c r="I84" s="76" t="s">
        <v>40</v>
      </c>
    </row>
    <row r="85" spans="1:9" x14ac:dyDescent="0.35">
      <c r="A85" s="328"/>
      <c r="B85" s="365"/>
      <c r="C85" s="340"/>
      <c r="D85" s="340"/>
      <c r="E85" s="355"/>
      <c r="F85" s="328"/>
      <c r="G85" s="328"/>
      <c r="H85" s="4" t="str">
        <f>Regression!A145</f>
        <v>LOAD CONTROL - Override LC1 On via AMM Schedule</v>
      </c>
      <c r="I85" s="76" t="s">
        <v>40</v>
      </c>
    </row>
    <row r="86" spans="1:9" x14ac:dyDescent="0.35">
      <c r="A86" s="328"/>
      <c r="B86" s="365"/>
      <c r="C86" s="340"/>
      <c r="D86" s="340"/>
      <c r="E86" s="355"/>
      <c r="F86" s="328"/>
      <c r="G86" s="328"/>
      <c r="H86" s="4" t="str">
        <f>Regression!A148</f>
        <v>LOAD CONTROL - Override LC2 Off via AMM Schedule</v>
      </c>
      <c r="I86" s="76" t="s">
        <v>40</v>
      </c>
    </row>
    <row r="87" spans="1:9" x14ac:dyDescent="0.35">
      <c r="A87" s="327"/>
      <c r="B87" s="362"/>
      <c r="C87" s="322"/>
      <c r="D87" s="322"/>
      <c r="E87" s="356"/>
      <c r="F87" s="327"/>
      <c r="G87" s="327"/>
      <c r="H87" s="4" t="str">
        <f>Regression!A149</f>
        <v>LOAD CONTROL - Override LC2 On via AMM Schedule</v>
      </c>
      <c r="I87" s="76" t="s">
        <v>40</v>
      </c>
    </row>
    <row r="88" spans="1:9" x14ac:dyDescent="0.35">
      <c r="A88" s="326" t="s">
        <v>348</v>
      </c>
      <c r="B88" s="351" t="s">
        <v>90</v>
      </c>
      <c r="C88" s="321" t="s">
        <v>215</v>
      </c>
      <c r="D88" s="326"/>
      <c r="E88" s="371" t="s">
        <v>216</v>
      </c>
      <c r="F88" s="326" t="s">
        <v>40</v>
      </c>
      <c r="G88" s="326"/>
      <c r="H88" s="4" t="str">
        <f>Regression!A133</f>
        <v>LOAD CONTROL - Boost - Activated</v>
      </c>
      <c r="I88" s="76" t="s">
        <v>40</v>
      </c>
    </row>
    <row r="89" spans="1:9" x14ac:dyDescent="0.35">
      <c r="A89" s="328"/>
      <c r="B89" s="365"/>
      <c r="C89" s="340"/>
      <c r="D89" s="345"/>
      <c r="E89" s="355"/>
      <c r="F89" s="328"/>
      <c r="G89" s="328"/>
      <c r="H89" s="4" t="str">
        <f>Regression!A134</f>
        <v>LOAD CONTROL - Boost - Duration</v>
      </c>
      <c r="I89" s="76" t="s">
        <v>40</v>
      </c>
    </row>
    <row r="90" spans="1:9" x14ac:dyDescent="0.35">
      <c r="A90" s="328"/>
      <c r="B90" s="365"/>
      <c r="C90" s="340"/>
      <c r="D90" s="345"/>
      <c r="E90" s="355"/>
      <c r="F90" s="328"/>
      <c r="G90" s="328"/>
      <c r="H90" s="4" t="str">
        <f>Regression!A138</f>
        <v>LOAD CONTROL - Boost Primacy - Remote Disable</v>
      </c>
      <c r="I90" s="76" t="s">
        <v>40</v>
      </c>
    </row>
    <row r="91" spans="1:9" x14ac:dyDescent="0.35">
      <c r="A91" s="328"/>
      <c r="B91" s="365"/>
      <c r="C91" s="340"/>
      <c r="D91" s="345"/>
      <c r="E91" s="355"/>
      <c r="F91" s="328"/>
      <c r="G91" s="328"/>
      <c r="H91" s="4" t="str">
        <f>Regression!A139</f>
        <v>LOAD CONTROL - Boost Primacy - Remote Enable</v>
      </c>
      <c r="I91" s="76" t="s">
        <v>40</v>
      </c>
    </row>
    <row r="92" spans="1:9" x14ac:dyDescent="0.35">
      <c r="A92" s="327"/>
      <c r="B92" s="362"/>
      <c r="C92" s="322"/>
      <c r="D92" s="357"/>
      <c r="E92" s="356"/>
      <c r="F92" s="327"/>
      <c r="G92" s="327"/>
      <c r="H92" s="4" t="str">
        <f>Regression!A137</f>
        <v>LOAD CONTROL - Boost Primacy - Duration</v>
      </c>
      <c r="I92" s="76" t="s">
        <v>40</v>
      </c>
    </row>
    <row r="93" spans="1:9" x14ac:dyDescent="0.35">
      <c r="A93" s="326" t="s">
        <v>348</v>
      </c>
      <c r="B93" s="351" t="s">
        <v>93</v>
      </c>
      <c r="C93" s="321" t="s">
        <v>219</v>
      </c>
      <c r="D93" s="326"/>
      <c r="E93" s="342" t="s">
        <v>216</v>
      </c>
      <c r="F93" s="326" t="s">
        <v>40</v>
      </c>
      <c r="G93" s="326"/>
      <c r="H93" s="41" t="str">
        <f>Regression!A140</f>
        <v>LOAD CONTROL - Display LC1 - Meter LCD</v>
      </c>
      <c r="I93" s="76" t="s">
        <v>40</v>
      </c>
    </row>
    <row r="94" spans="1:9" x14ac:dyDescent="0.35">
      <c r="A94" s="327"/>
      <c r="B94" s="362"/>
      <c r="C94" s="322"/>
      <c r="D94" s="357"/>
      <c r="E94" s="356"/>
      <c r="F94" s="327"/>
      <c r="G94" s="327"/>
      <c r="H94" s="41" t="str">
        <f>Regression!A141</f>
        <v>LOAD CONTROL - Display LC2 - Meter LCD</v>
      </c>
      <c r="I94" s="76" t="s">
        <v>40</v>
      </c>
    </row>
    <row r="95" spans="1:9" x14ac:dyDescent="0.35">
      <c r="A95" s="37" t="s">
        <v>348</v>
      </c>
      <c r="B95" s="53" t="s">
        <v>95</v>
      </c>
      <c r="C95" s="22" t="s">
        <v>96</v>
      </c>
      <c r="D95" s="4"/>
      <c r="E95" s="27" t="s">
        <v>331</v>
      </c>
      <c r="F95" s="76" t="s">
        <v>40</v>
      </c>
      <c r="G95" s="45" t="s">
        <v>335</v>
      </c>
      <c r="H95" s="57" t="s">
        <v>22</v>
      </c>
      <c r="I95" s="76" t="s">
        <v>40</v>
      </c>
    </row>
    <row r="96" spans="1:9" x14ac:dyDescent="0.35">
      <c r="A96" s="326" t="s">
        <v>348</v>
      </c>
      <c r="B96" s="351" t="s">
        <v>97</v>
      </c>
      <c r="C96" s="321" t="s">
        <v>98</v>
      </c>
      <c r="D96" s="326"/>
      <c r="E96" s="342" t="s">
        <v>216</v>
      </c>
      <c r="F96" s="326" t="s">
        <v>40</v>
      </c>
      <c r="G96" s="333" t="s">
        <v>138</v>
      </c>
      <c r="H96" s="8" t="str">
        <f>Regression!A143</f>
        <v>LOAD CONTROL - Override - Randomised Delay via Bcast</v>
      </c>
      <c r="I96" s="76" t="s">
        <v>40</v>
      </c>
    </row>
    <row r="97" spans="1:9" x14ac:dyDescent="0.35">
      <c r="A97" s="328"/>
      <c r="B97" s="365"/>
      <c r="C97" s="340"/>
      <c r="D97" s="345"/>
      <c r="E97" s="355"/>
      <c r="F97" s="328"/>
      <c r="G97" s="328"/>
      <c r="H97" s="8" t="str">
        <f>Regression!A142</f>
        <v>LOAD CONTROL - Override - Randomised Delay via AMM</v>
      </c>
      <c r="I97" s="76" t="s">
        <v>40</v>
      </c>
    </row>
    <row r="98" spans="1:9" x14ac:dyDescent="0.35">
      <c r="A98" s="327"/>
      <c r="B98" s="358"/>
      <c r="C98" s="357"/>
      <c r="D98" s="357"/>
      <c r="E98" s="356"/>
      <c r="F98" s="327"/>
      <c r="G98" s="327"/>
      <c r="H98" s="57" t="str">
        <f>Regression!A156</f>
        <v>LOAD CONTROL - STOD - Randomisation</v>
      </c>
      <c r="I98" s="76" t="s">
        <v>40</v>
      </c>
    </row>
    <row r="99" spans="1:9" x14ac:dyDescent="0.35">
      <c r="A99" s="104" t="s">
        <v>348</v>
      </c>
      <c r="B99" s="105" t="s">
        <v>104</v>
      </c>
      <c r="C99" s="102" t="s">
        <v>106</v>
      </c>
      <c r="D99" s="104"/>
      <c r="E99" s="107" t="s">
        <v>216</v>
      </c>
      <c r="F99" s="104" t="s">
        <v>38</v>
      </c>
      <c r="G99" s="104"/>
      <c r="H99" s="4" t="str">
        <f>Regression!A246</f>
        <v>OUTAGE DETECTION - Start Event - Prolonged Outage</v>
      </c>
      <c r="I99" s="76" t="s">
        <v>38</v>
      </c>
    </row>
    <row r="100" spans="1:9" x14ac:dyDescent="0.35">
      <c r="A100" s="326" t="s">
        <v>348</v>
      </c>
      <c r="B100" s="359" t="s">
        <v>105</v>
      </c>
      <c r="C100" s="324" t="s">
        <v>100</v>
      </c>
      <c r="D100" s="326"/>
      <c r="E100" s="342" t="s">
        <v>216</v>
      </c>
      <c r="F100" s="326" t="s">
        <v>38</v>
      </c>
      <c r="G100" s="326"/>
      <c r="H100" s="4" t="str">
        <f>Regression!A240</f>
        <v>OUTAGE DETECTION - Alarm End</v>
      </c>
      <c r="I100" s="76" t="s">
        <v>38</v>
      </c>
    </row>
    <row r="101" spans="1:9" x14ac:dyDescent="0.35">
      <c r="A101" s="327"/>
      <c r="B101" s="366"/>
      <c r="C101" s="325"/>
      <c r="D101" s="357"/>
      <c r="E101" s="356"/>
      <c r="F101" s="327"/>
      <c r="G101" s="327"/>
      <c r="H101" s="4" t="str">
        <f>Regression!A241</f>
        <v>OUTAGE DETECTION - Alarm Start</v>
      </c>
      <c r="I101" s="76" t="s">
        <v>38</v>
      </c>
    </row>
    <row r="102" spans="1:9" x14ac:dyDescent="0.35">
      <c r="A102" s="37" t="s">
        <v>348</v>
      </c>
      <c r="B102" s="52" t="s">
        <v>102</v>
      </c>
      <c r="C102" s="18" t="s">
        <v>110</v>
      </c>
      <c r="D102" s="4"/>
      <c r="E102" s="32" t="s">
        <v>216</v>
      </c>
      <c r="F102" s="76" t="s">
        <v>10</v>
      </c>
      <c r="G102" s="76"/>
      <c r="H102" s="58" t="str">
        <f>Regression!A126</f>
        <v>HARDWARE - Meter - Minimum 100 Event Storage</v>
      </c>
      <c r="I102" s="76" t="s">
        <v>10</v>
      </c>
    </row>
    <row r="103" spans="1:9" x14ac:dyDescent="0.35">
      <c r="A103" s="37" t="s">
        <v>348</v>
      </c>
      <c r="B103" s="52" t="s">
        <v>103</v>
      </c>
      <c r="C103" s="18" t="s">
        <v>283</v>
      </c>
      <c r="D103" s="4"/>
      <c r="E103" s="32" t="s">
        <v>216</v>
      </c>
      <c r="F103" s="76" t="s">
        <v>38</v>
      </c>
      <c r="G103" s="76"/>
      <c r="H103" s="4" t="str">
        <f>Regression!A242</f>
        <v>OUTAGE DETECTION - Not Above 20% Nominal Voltage</v>
      </c>
      <c r="I103" s="76" t="s">
        <v>38</v>
      </c>
    </row>
    <row r="104" spans="1:9" x14ac:dyDescent="0.35">
      <c r="A104" s="367" t="s">
        <v>348</v>
      </c>
      <c r="B104" s="369" t="s">
        <v>107</v>
      </c>
      <c r="C104" s="367" t="s">
        <v>111</v>
      </c>
      <c r="D104" s="326"/>
      <c r="E104" s="372" t="s">
        <v>332</v>
      </c>
      <c r="F104" s="326" t="s">
        <v>44</v>
      </c>
      <c r="G104" s="378"/>
      <c r="H104" s="4" t="str">
        <f>Regression!A274</f>
        <v>QoS - Overvoltage - Settable</v>
      </c>
      <c r="I104" s="77" t="s">
        <v>44</v>
      </c>
    </row>
    <row r="105" spans="1:9" x14ac:dyDescent="0.35">
      <c r="A105" s="375"/>
      <c r="B105" s="370"/>
      <c r="C105" s="368"/>
      <c r="D105" s="345"/>
      <c r="E105" s="373"/>
      <c r="F105" s="328"/>
      <c r="G105" s="328"/>
      <c r="H105" s="4" t="str">
        <f>Regression!A278</f>
        <v>QoS - Undervoltage - Settable</v>
      </c>
      <c r="I105" s="77" t="s">
        <v>44</v>
      </c>
    </row>
    <row r="106" spans="1:9" x14ac:dyDescent="0.35">
      <c r="A106" s="326" t="s">
        <v>348</v>
      </c>
      <c r="B106" s="351" t="s">
        <v>108</v>
      </c>
      <c r="C106" s="321" t="s">
        <v>112</v>
      </c>
      <c r="D106" s="326"/>
      <c r="E106" s="342" t="s">
        <v>216</v>
      </c>
      <c r="F106" s="326" t="s">
        <v>44</v>
      </c>
      <c r="G106" s="326"/>
      <c r="H106" s="4" t="str">
        <f>Regression!A275</f>
        <v>QoS - Overvoltage - Ptime</v>
      </c>
      <c r="I106" s="77" t="s">
        <v>44</v>
      </c>
    </row>
    <row r="107" spans="1:9" x14ac:dyDescent="0.35">
      <c r="A107" s="327"/>
      <c r="B107" s="358"/>
      <c r="C107" s="357"/>
      <c r="D107" s="357"/>
      <c r="E107" s="356"/>
      <c r="F107" s="327"/>
      <c r="G107" s="327"/>
      <c r="H107" s="4" t="str">
        <f>Regression!A279</f>
        <v>QoS - Undervoltage - Ptime</v>
      </c>
      <c r="I107" s="77" t="s">
        <v>44</v>
      </c>
    </row>
    <row r="108" spans="1:9" x14ac:dyDescent="0.35">
      <c r="A108" s="326" t="s">
        <v>348</v>
      </c>
      <c r="B108" s="329" t="s">
        <v>109</v>
      </c>
      <c r="C108" s="321" t="s">
        <v>113</v>
      </c>
      <c r="D108" s="326"/>
      <c r="E108" s="342" t="s">
        <v>216</v>
      </c>
      <c r="F108" s="326" t="s">
        <v>44</v>
      </c>
      <c r="G108" s="330" t="s">
        <v>355</v>
      </c>
      <c r="H108" s="4" t="str">
        <f>Regression!A273</f>
        <v>QoS - Overvoltage - End</v>
      </c>
      <c r="I108" s="77" t="s">
        <v>44</v>
      </c>
    </row>
    <row r="109" spans="1:9" x14ac:dyDescent="0.35">
      <c r="A109" s="328"/>
      <c r="B109" s="349"/>
      <c r="C109" s="345"/>
      <c r="D109" s="345"/>
      <c r="E109" s="355"/>
      <c r="F109" s="328"/>
      <c r="G109" s="376"/>
      <c r="H109" s="4" t="str">
        <f>Regression!A276</f>
        <v>QoS - Overvoltage - Start</v>
      </c>
      <c r="I109" s="77" t="s">
        <v>44</v>
      </c>
    </row>
    <row r="110" spans="1:9" x14ac:dyDescent="0.35">
      <c r="A110" s="328"/>
      <c r="B110" s="328"/>
      <c r="C110" s="328"/>
      <c r="D110" s="328"/>
      <c r="E110" s="343"/>
      <c r="F110" s="328"/>
      <c r="G110" s="376"/>
      <c r="H110" s="4" t="str">
        <f>Regression!A277</f>
        <v>QoS - Undervoltage - End</v>
      </c>
      <c r="I110" s="77" t="s">
        <v>44</v>
      </c>
    </row>
    <row r="111" spans="1:9" x14ac:dyDescent="0.35">
      <c r="A111" s="327"/>
      <c r="B111" s="327"/>
      <c r="C111" s="327"/>
      <c r="D111" s="327"/>
      <c r="E111" s="344"/>
      <c r="F111" s="327"/>
      <c r="G111" s="377"/>
      <c r="H111" s="4" t="str">
        <f>Regression!A280</f>
        <v>QoS - Undervoltage - Start</v>
      </c>
      <c r="I111" s="77" t="s">
        <v>44</v>
      </c>
    </row>
    <row r="112" spans="1:9" x14ac:dyDescent="0.35">
      <c r="A112" s="37" t="s">
        <v>348</v>
      </c>
      <c r="B112" s="51" t="s">
        <v>120</v>
      </c>
      <c r="C112" s="6" t="s">
        <v>134</v>
      </c>
      <c r="D112" s="4" t="str">
        <f>B99</f>
        <v>DPI 3.7.a</v>
      </c>
      <c r="E112" s="27" t="s">
        <v>333</v>
      </c>
      <c r="F112" s="76" t="s">
        <v>38</v>
      </c>
      <c r="G112" s="76"/>
      <c r="H112" s="57" t="s">
        <v>22</v>
      </c>
      <c r="I112" s="76" t="s">
        <v>38</v>
      </c>
    </row>
    <row r="113" spans="1:9" x14ac:dyDescent="0.35">
      <c r="A113" s="37" t="s">
        <v>348</v>
      </c>
      <c r="B113" s="52" t="s">
        <v>121</v>
      </c>
      <c r="C113" s="18" t="s">
        <v>128</v>
      </c>
      <c r="D113" s="4"/>
      <c r="E113" s="32" t="s">
        <v>216</v>
      </c>
      <c r="F113" s="76" t="s">
        <v>40</v>
      </c>
      <c r="G113" s="76"/>
      <c r="H113" s="4" t="str">
        <f>Regression!A135</f>
        <v>LOAD CONTROL - Boost - Event</v>
      </c>
      <c r="I113" s="76" t="s">
        <v>40</v>
      </c>
    </row>
    <row r="114" spans="1:9" x14ac:dyDescent="0.35">
      <c r="A114" s="37" t="s">
        <v>348</v>
      </c>
      <c r="B114" s="72" t="s">
        <v>122</v>
      </c>
      <c r="C114" s="38" t="s">
        <v>129</v>
      </c>
      <c r="D114" s="65" t="str">
        <f>B156</f>
        <v>DPI 3.11</v>
      </c>
      <c r="E114" s="27" t="s">
        <v>333</v>
      </c>
      <c r="F114" s="77" t="s">
        <v>41</v>
      </c>
      <c r="G114" s="77"/>
      <c r="H114" s="57" t="s">
        <v>22</v>
      </c>
      <c r="I114" s="77" t="s">
        <v>41</v>
      </c>
    </row>
    <row r="115" spans="1:9" ht="29" x14ac:dyDescent="0.35">
      <c r="A115" s="37" t="s">
        <v>348</v>
      </c>
      <c r="B115" s="54" t="s">
        <v>123</v>
      </c>
      <c r="C115" s="19" t="s">
        <v>221</v>
      </c>
      <c r="D115" s="20" t="str">
        <f>B50&amp;", "&amp;B60&amp;", "&amp;B66&amp;", "&amp;B123</f>
        <v>DPI 3.4.2.2.a.3, DPI 3.4.3.2.b.3, DPI 3.4.3.2.b.4.6, DPI 3.8.4.7</v>
      </c>
      <c r="E115" s="27" t="s">
        <v>333</v>
      </c>
      <c r="F115" s="76" t="s">
        <v>222</v>
      </c>
      <c r="G115" s="45" t="s">
        <v>584</v>
      </c>
      <c r="H115" s="35" t="s">
        <v>22</v>
      </c>
      <c r="I115" s="76" t="s">
        <v>222</v>
      </c>
    </row>
    <row r="116" spans="1:9" x14ac:dyDescent="0.35">
      <c r="A116" s="326" t="s">
        <v>348</v>
      </c>
      <c r="B116" s="329" t="s">
        <v>124</v>
      </c>
      <c r="C116" s="321" t="s">
        <v>130</v>
      </c>
      <c r="D116" s="346"/>
      <c r="E116" s="342" t="s">
        <v>216</v>
      </c>
      <c r="F116" s="326" t="s">
        <v>41</v>
      </c>
      <c r="G116" s="326"/>
      <c r="H116" s="4" t="str">
        <f>Regression!A336</f>
        <v>TAMPER - Export Energy Detect - End</v>
      </c>
      <c r="I116" s="77" t="s">
        <v>41</v>
      </c>
    </row>
    <row r="117" spans="1:9" x14ac:dyDescent="0.35">
      <c r="A117" s="327"/>
      <c r="B117" s="327"/>
      <c r="C117" s="327"/>
      <c r="D117" s="348"/>
      <c r="E117" s="344"/>
      <c r="F117" s="327"/>
      <c r="G117" s="327"/>
      <c r="H117" s="4" t="str">
        <f>Regression!A337</f>
        <v>TAMPER - Export Energy Detect - Start</v>
      </c>
      <c r="I117" s="77" t="s">
        <v>41</v>
      </c>
    </row>
    <row r="118" spans="1:9" x14ac:dyDescent="0.35">
      <c r="A118" s="326" t="s">
        <v>348</v>
      </c>
      <c r="B118" s="351" t="s">
        <v>125</v>
      </c>
      <c r="C118" s="321" t="s">
        <v>131</v>
      </c>
      <c r="D118" s="326"/>
      <c r="E118" s="342" t="s">
        <v>216</v>
      </c>
      <c r="F118" s="326" t="s">
        <v>40</v>
      </c>
      <c r="G118" s="326"/>
      <c r="H118" s="4" t="str">
        <f>Regression!A152</f>
        <v>LOAD CONTROL - Override Off - Event</v>
      </c>
      <c r="I118" s="76" t="s">
        <v>40</v>
      </c>
    </row>
    <row r="119" spans="1:9" x14ac:dyDescent="0.35">
      <c r="A119" s="327"/>
      <c r="B119" s="358"/>
      <c r="C119" s="357"/>
      <c r="D119" s="357"/>
      <c r="E119" s="356"/>
      <c r="F119" s="327"/>
      <c r="G119" s="327"/>
      <c r="H119" s="4" t="str">
        <f>Regression!A153</f>
        <v>LOAD CONTROL - Override On - Event</v>
      </c>
      <c r="I119" s="76" t="s">
        <v>40</v>
      </c>
    </row>
    <row r="120" spans="1:9" x14ac:dyDescent="0.35">
      <c r="A120" s="326" t="s">
        <v>348</v>
      </c>
      <c r="B120" s="351" t="s">
        <v>126</v>
      </c>
      <c r="C120" s="321" t="s">
        <v>132</v>
      </c>
      <c r="D120" s="326"/>
      <c r="E120" s="342" t="s">
        <v>216</v>
      </c>
      <c r="F120" s="326" t="s">
        <v>42</v>
      </c>
      <c r="G120" s="326"/>
      <c r="H120" s="4" t="str">
        <f>Regression!A106</f>
        <v>HAN - Binding - Fail Event</v>
      </c>
      <c r="I120" s="76" t="s">
        <v>42</v>
      </c>
    </row>
    <row r="121" spans="1:9" x14ac:dyDescent="0.35">
      <c r="A121" s="327"/>
      <c r="B121" s="358"/>
      <c r="C121" s="357"/>
      <c r="D121" s="357"/>
      <c r="E121" s="356"/>
      <c r="F121" s="327"/>
      <c r="G121" s="327"/>
      <c r="H121" s="4" t="str">
        <f>Regression!A109</f>
        <v>HAN - Binding - Success Event</v>
      </c>
      <c r="I121" s="76" t="s">
        <v>42</v>
      </c>
    </row>
    <row r="122" spans="1:9" x14ac:dyDescent="0.35">
      <c r="A122" s="37" t="s">
        <v>348</v>
      </c>
      <c r="B122" s="53" t="s">
        <v>127</v>
      </c>
      <c r="C122" s="22" t="s">
        <v>133</v>
      </c>
      <c r="D122" s="8"/>
      <c r="E122" s="27" t="s">
        <v>331</v>
      </c>
      <c r="F122" s="76" t="s">
        <v>325</v>
      </c>
      <c r="G122" s="45" t="s">
        <v>139</v>
      </c>
      <c r="H122" s="57" t="s">
        <v>22</v>
      </c>
      <c r="I122" s="76" t="s">
        <v>325</v>
      </c>
    </row>
    <row r="123" spans="1:9" x14ac:dyDescent="0.35">
      <c r="A123" s="37" t="s">
        <v>348</v>
      </c>
      <c r="B123" s="52" t="s">
        <v>135</v>
      </c>
      <c r="C123" s="18" t="s">
        <v>137</v>
      </c>
      <c r="D123" s="4"/>
      <c r="E123" s="32" t="s">
        <v>216</v>
      </c>
      <c r="F123" s="76" t="s">
        <v>43</v>
      </c>
      <c r="G123" s="76"/>
      <c r="H123" s="4" t="str">
        <f>Regression!A328</f>
        <v>SCC - ESCC Disconnect Event</v>
      </c>
      <c r="I123" s="76" t="s">
        <v>43</v>
      </c>
    </row>
    <row r="124" spans="1:9" x14ac:dyDescent="0.35">
      <c r="A124" s="37" t="s">
        <v>348</v>
      </c>
      <c r="B124" s="52" t="s">
        <v>136</v>
      </c>
      <c r="C124" s="18" t="s">
        <v>223</v>
      </c>
      <c r="D124" s="4"/>
      <c r="E124" s="32" t="s">
        <v>216</v>
      </c>
      <c r="F124" s="76" t="s">
        <v>43</v>
      </c>
      <c r="G124" s="76"/>
      <c r="H124" s="4" t="str">
        <f>Regression!A329</f>
        <v>SCC - ESCC Reconnect Event</v>
      </c>
      <c r="I124" s="76" t="s">
        <v>43</v>
      </c>
    </row>
    <row r="125" spans="1:9" x14ac:dyDescent="0.35">
      <c r="A125" s="37" t="s">
        <v>348</v>
      </c>
      <c r="B125" s="52" t="s">
        <v>142</v>
      </c>
      <c r="C125" s="18" t="s">
        <v>141</v>
      </c>
      <c r="D125" s="4"/>
      <c r="E125" s="32" t="s">
        <v>216</v>
      </c>
      <c r="F125" s="76" t="s">
        <v>325</v>
      </c>
      <c r="G125" s="76"/>
      <c r="H125" s="4" t="str">
        <f>Regression!A257</f>
        <v>PROGRAMS - Reprogram Event</v>
      </c>
      <c r="I125" s="76" t="s">
        <v>325</v>
      </c>
    </row>
    <row r="126" spans="1:9" x14ac:dyDescent="0.35">
      <c r="A126" s="37" t="s">
        <v>348</v>
      </c>
      <c r="B126" s="52" t="s">
        <v>140</v>
      </c>
      <c r="C126" s="18" t="s">
        <v>144</v>
      </c>
      <c r="D126" s="4"/>
      <c r="E126" s="32" t="s">
        <v>216</v>
      </c>
      <c r="F126" s="76" t="s">
        <v>42</v>
      </c>
      <c r="G126" s="76"/>
      <c r="H126" s="4" t="str">
        <f>Regression!A117</f>
        <v>HAN - Message Acknowledge Event</v>
      </c>
      <c r="I126" s="76" t="s">
        <v>42</v>
      </c>
    </row>
    <row r="127" spans="1:9" x14ac:dyDescent="0.35">
      <c r="A127" s="37" t="s">
        <v>348</v>
      </c>
      <c r="B127" s="53" t="s">
        <v>143</v>
      </c>
      <c r="C127" s="22" t="s">
        <v>145</v>
      </c>
      <c r="D127" s="4"/>
      <c r="E127" s="27" t="s">
        <v>331</v>
      </c>
      <c r="F127" s="76" t="s">
        <v>42</v>
      </c>
      <c r="G127" s="45" t="s">
        <v>139</v>
      </c>
      <c r="H127" s="57" t="s">
        <v>22</v>
      </c>
      <c r="I127" s="76" t="s">
        <v>42</v>
      </c>
    </row>
    <row r="128" spans="1:9" x14ac:dyDescent="0.35">
      <c r="A128" s="37" t="s">
        <v>348</v>
      </c>
      <c r="B128" s="53" t="s">
        <v>156</v>
      </c>
      <c r="C128" s="22" t="s">
        <v>157</v>
      </c>
      <c r="D128" s="4" t="str">
        <f>B139</f>
        <v>DPI 3.9.2.e</v>
      </c>
      <c r="E128" s="27" t="s">
        <v>333</v>
      </c>
      <c r="F128" s="76" t="s">
        <v>43</v>
      </c>
      <c r="G128" s="76"/>
      <c r="H128" s="57" t="s">
        <v>22</v>
      </c>
      <c r="I128" s="76" t="s">
        <v>43</v>
      </c>
    </row>
    <row r="129" spans="1:9" x14ac:dyDescent="0.35">
      <c r="A129" s="37" t="s">
        <v>348</v>
      </c>
      <c r="B129" s="53" t="s">
        <v>158</v>
      </c>
      <c r="C129" s="22" t="s">
        <v>159</v>
      </c>
      <c r="D129" s="4" t="str">
        <f>B136</f>
        <v>DPI 3.9.2.c</v>
      </c>
      <c r="E129" s="27" t="s">
        <v>333</v>
      </c>
      <c r="F129" s="76" t="s">
        <v>43</v>
      </c>
      <c r="G129" s="76"/>
      <c r="H129" s="57" t="s">
        <v>22</v>
      </c>
      <c r="I129" s="76" t="s">
        <v>43</v>
      </c>
    </row>
    <row r="130" spans="1:9" x14ac:dyDescent="0.35">
      <c r="A130" s="37" t="s">
        <v>348</v>
      </c>
      <c r="B130" s="53" t="s">
        <v>160</v>
      </c>
      <c r="C130" s="6" t="s">
        <v>161</v>
      </c>
      <c r="D130" s="8"/>
      <c r="E130" s="27" t="s">
        <v>332</v>
      </c>
      <c r="F130" s="76" t="s">
        <v>43</v>
      </c>
      <c r="G130" s="45" t="s">
        <v>171</v>
      </c>
      <c r="H130" s="57" t="s">
        <v>22</v>
      </c>
      <c r="I130" s="76" t="s">
        <v>43</v>
      </c>
    </row>
    <row r="131" spans="1:9" x14ac:dyDescent="0.35">
      <c r="A131" s="37" t="s">
        <v>348</v>
      </c>
      <c r="B131" s="53" t="s">
        <v>164</v>
      </c>
      <c r="C131" s="6" t="s">
        <v>162</v>
      </c>
      <c r="D131" s="8"/>
      <c r="E131" s="27" t="s">
        <v>332</v>
      </c>
      <c r="F131" s="76" t="s">
        <v>43</v>
      </c>
      <c r="G131" s="45" t="s">
        <v>171</v>
      </c>
      <c r="H131" s="57" t="s">
        <v>22</v>
      </c>
      <c r="I131" s="76" t="s">
        <v>43</v>
      </c>
    </row>
    <row r="132" spans="1:9" x14ac:dyDescent="0.35">
      <c r="A132" s="37" t="s">
        <v>348</v>
      </c>
      <c r="B132" s="53" t="s">
        <v>165</v>
      </c>
      <c r="C132" s="6" t="s">
        <v>163</v>
      </c>
      <c r="D132" s="8"/>
      <c r="E132" s="27" t="s">
        <v>332</v>
      </c>
      <c r="F132" s="76" t="s">
        <v>43</v>
      </c>
      <c r="G132" s="45" t="s">
        <v>171</v>
      </c>
      <c r="H132" s="57" t="s">
        <v>22</v>
      </c>
      <c r="I132" s="76" t="s">
        <v>43</v>
      </c>
    </row>
    <row r="133" spans="1:9" x14ac:dyDescent="0.35">
      <c r="A133" s="321" t="s">
        <v>348</v>
      </c>
      <c r="B133" s="351" t="s">
        <v>166</v>
      </c>
      <c r="C133" s="321" t="s">
        <v>361</v>
      </c>
      <c r="D133" s="321"/>
      <c r="E133" s="342" t="s">
        <v>216</v>
      </c>
      <c r="F133" s="326" t="s">
        <v>43</v>
      </c>
      <c r="G133" s="333" t="s">
        <v>359</v>
      </c>
      <c r="H133" s="4" t="str">
        <f>Regression!A321</f>
        <v>SCC - ESCC Activate via AMM</v>
      </c>
      <c r="I133" s="76" t="s">
        <v>43</v>
      </c>
    </row>
    <row r="134" spans="1:9" x14ac:dyDescent="0.35">
      <c r="A134" s="337"/>
      <c r="B134" s="362"/>
      <c r="C134" s="322"/>
      <c r="D134" s="322"/>
      <c r="E134" s="356"/>
      <c r="F134" s="327"/>
      <c r="G134" s="327"/>
      <c r="H134" s="4" t="str">
        <f>Regression!A325</f>
        <v>SCC - ESCC Deactivate via AMM</v>
      </c>
      <c r="I134" s="76" t="s">
        <v>43</v>
      </c>
    </row>
    <row r="135" spans="1:9" x14ac:dyDescent="0.35">
      <c r="A135" s="37" t="s">
        <v>348</v>
      </c>
      <c r="B135" s="53" t="s">
        <v>167</v>
      </c>
      <c r="C135" s="22" t="s">
        <v>172</v>
      </c>
      <c r="D135" s="8"/>
      <c r="E135" s="27" t="s">
        <v>332</v>
      </c>
      <c r="F135" s="76" t="s">
        <v>43</v>
      </c>
      <c r="G135" s="45" t="s">
        <v>171</v>
      </c>
      <c r="H135" s="57" t="s">
        <v>22</v>
      </c>
      <c r="I135" s="76" t="s">
        <v>43</v>
      </c>
    </row>
    <row r="136" spans="1:9" x14ac:dyDescent="0.35">
      <c r="A136" s="326" t="s">
        <v>348</v>
      </c>
      <c r="B136" s="351" t="s">
        <v>168</v>
      </c>
      <c r="C136" s="321" t="s">
        <v>360</v>
      </c>
      <c r="D136" s="326"/>
      <c r="E136" s="342" t="s">
        <v>216</v>
      </c>
      <c r="F136" s="326" t="s">
        <v>43</v>
      </c>
      <c r="G136" s="333" t="s">
        <v>359</v>
      </c>
      <c r="H136" s="4" t="str">
        <f>Regression!A320</f>
        <v>SCC - ESCC Enabled via AMM</v>
      </c>
      <c r="I136" s="76" t="s">
        <v>43</v>
      </c>
    </row>
    <row r="137" spans="1:9" x14ac:dyDescent="0.35">
      <c r="A137" s="327"/>
      <c r="B137" s="362"/>
      <c r="C137" s="345"/>
      <c r="D137" s="357"/>
      <c r="E137" s="356"/>
      <c r="F137" s="327"/>
      <c r="G137" s="327"/>
      <c r="H137" s="4" t="str">
        <f>Regression!A324</f>
        <v>SCC - ESCC Disabled via AMM</v>
      </c>
      <c r="I137" s="76" t="s">
        <v>43</v>
      </c>
    </row>
    <row r="138" spans="1:9" x14ac:dyDescent="0.35">
      <c r="A138" s="60" t="s">
        <v>348</v>
      </c>
      <c r="B138" s="69" t="s">
        <v>169</v>
      </c>
      <c r="C138" s="62" t="s">
        <v>174</v>
      </c>
      <c r="D138" s="60"/>
      <c r="E138" s="59" t="s">
        <v>216</v>
      </c>
      <c r="F138" s="77" t="s">
        <v>43</v>
      </c>
      <c r="G138" s="78" t="s">
        <v>359</v>
      </c>
      <c r="H138" s="4" t="str">
        <f>Regression!A326</f>
        <v>SCC - ESCC Demand-Time Thresholds - via AMM</v>
      </c>
      <c r="I138" s="77" t="s">
        <v>43</v>
      </c>
    </row>
    <row r="139" spans="1:9" x14ac:dyDescent="0.35">
      <c r="A139" s="60" t="s">
        <v>348</v>
      </c>
      <c r="B139" s="61" t="s">
        <v>170</v>
      </c>
      <c r="C139" s="62" t="s">
        <v>173</v>
      </c>
      <c r="D139" s="60"/>
      <c r="E139" s="59" t="s">
        <v>216</v>
      </c>
      <c r="F139" s="77" t="s">
        <v>43</v>
      </c>
      <c r="G139" s="78" t="s">
        <v>359</v>
      </c>
      <c r="H139" s="4" t="str">
        <f>Regression!A322</f>
        <v>SCC - ESCC Contactor Open Duration - via AMM</v>
      </c>
      <c r="I139" s="77" t="s">
        <v>43</v>
      </c>
    </row>
    <row r="140" spans="1:9" x14ac:dyDescent="0.35">
      <c r="A140" s="37" t="s">
        <v>348</v>
      </c>
      <c r="B140" s="52" t="s">
        <v>177</v>
      </c>
      <c r="C140" s="18" t="s">
        <v>188</v>
      </c>
      <c r="D140" s="4"/>
      <c r="E140" s="32" t="s">
        <v>216</v>
      </c>
      <c r="F140" s="76" t="s">
        <v>42</v>
      </c>
      <c r="G140" s="76"/>
      <c r="H140" s="4" t="str">
        <f>Regression!A99</f>
        <v>HAN - Admin - Cert Info Get</v>
      </c>
      <c r="I140" s="76" t="s">
        <v>42</v>
      </c>
    </row>
    <row r="141" spans="1:9" x14ac:dyDescent="0.35">
      <c r="A141" s="37" t="s">
        <v>348</v>
      </c>
      <c r="B141" s="53" t="s">
        <v>178</v>
      </c>
      <c r="C141" s="22" t="s">
        <v>189</v>
      </c>
      <c r="D141" s="4"/>
      <c r="E141" s="27" t="s">
        <v>330</v>
      </c>
      <c r="F141" s="76" t="s">
        <v>42</v>
      </c>
      <c r="G141" s="70" t="s">
        <v>214</v>
      </c>
      <c r="H141" s="57" t="s">
        <v>22</v>
      </c>
      <c r="I141" s="76" t="s">
        <v>42</v>
      </c>
    </row>
    <row r="142" spans="1:9" x14ac:dyDescent="0.35">
      <c r="A142" s="321" t="s">
        <v>348</v>
      </c>
      <c r="B142" s="351" t="s">
        <v>179</v>
      </c>
      <c r="C142" s="321" t="s">
        <v>190</v>
      </c>
      <c r="D142" s="326"/>
      <c r="E142" s="342" t="s">
        <v>216</v>
      </c>
      <c r="F142" s="326" t="s">
        <v>42</v>
      </c>
      <c r="G142" s="326"/>
      <c r="H142" s="4" t="str">
        <f>Regression!A112</f>
        <v>HAN - Display-IHD - Accum Export Energy</v>
      </c>
      <c r="I142" s="76" t="s">
        <v>42</v>
      </c>
    </row>
    <row r="143" spans="1:9" x14ac:dyDescent="0.35">
      <c r="A143" s="361"/>
      <c r="B143" s="365"/>
      <c r="C143" s="340"/>
      <c r="D143" s="345"/>
      <c r="E143" s="355"/>
      <c r="F143" s="328"/>
      <c r="G143" s="328"/>
      <c r="H143" s="4" t="str">
        <f>Regression!A113</f>
        <v>HAN - Display-IHD - Accum Import Energy</v>
      </c>
      <c r="I143" s="76" t="s">
        <v>42</v>
      </c>
    </row>
    <row r="144" spans="1:9" x14ac:dyDescent="0.35">
      <c r="A144" s="361"/>
      <c r="B144" s="365"/>
      <c r="C144" s="340"/>
      <c r="D144" s="345"/>
      <c r="E144" s="355"/>
      <c r="F144" s="328"/>
      <c r="G144" s="328"/>
      <c r="H144" s="4" t="str">
        <f>Regression!A114</f>
        <v>HAN - Display-IHD - Instantaneous Export Energy</v>
      </c>
      <c r="I144" s="76" t="s">
        <v>42</v>
      </c>
    </row>
    <row r="145" spans="1:9" x14ac:dyDescent="0.35">
      <c r="A145" s="361"/>
      <c r="B145" s="365"/>
      <c r="C145" s="340"/>
      <c r="D145" s="345"/>
      <c r="E145" s="355"/>
      <c r="F145" s="328"/>
      <c r="G145" s="328"/>
      <c r="H145" s="4" t="str">
        <f>Regression!A115</f>
        <v>HAN - Display-IHD - Instantaneous Import Energy</v>
      </c>
      <c r="I145" s="76" t="s">
        <v>42</v>
      </c>
    </row>
    <row r="146" spans="1:9" x14ac:dyDescent="0.35">
      <c r="A146" s="337"/>
      <c r="B146" s="358"/>
      <c r="C146" s="357"/>
      <c r="D146" s="357"/>
      <c r="E146" s="356"/>
      <c r="F146" s="327"/>
      <c r="G146" s="327"/>
      <c r="H146" s="4" t="str">
        <f>Regression!A104</f>
        <v>HAN - Binding - Ping IHD</v>
      </c>
      <c r="I146" s="76" t="s">
        <v>42</v>
      </c>
    </row>
    <row r="147" spans="1:9" x14ac:dyDescent="0.35">
      <c r="A147" s="326" t="s">
        <v>348</v>
      </c>
      <c r="B147" s="329" t="s">
        <v>180</v>
      </c>
      <c r="C147" s="321" t="s">
        <v>191</v>
      </c>
      <c r="D147" s="346"/>
      <c r="E147" s="342" t="s">
        <v>216</v>
      </c>
      <c r="F147" s="326" t="s">
        <v>42</v>
      </c>
      <c r="G147" s="326"/>
      <c r="H147" s="4" t="str">
        <f>Regression!A110</f>
        <v>HAN - Binding</v>
      </c>
      <c r="I147" s="76" t="s">
        <v>42</v>
      </c>
    </row>
    <row r="148" spans="1:9" x14ac:dyDescent="0.35">
      <c r="A148" s="327"/>
      <c r="B148" s="327"/>
      <c r="C148" s="327"/>
      <c r="D148" s="348"/>
      <c r="E148" s="344"/>
      <c r="F148" s="327"/>
      <c r="G148" s="327"/>
      <c r="H148" s="4" t="str">
        <f>Regression!A111</f>
        <v>HAN - Binding - Key Code Incorrect &amp; Fail</v>
      </c>
      <c r="I148" s="76" t="s">
        <v>42</v>
      </c>
    </row>
    <row r="149" spans="1:9" x14ac:dyDescent="0.35">
      <c r="A149" s="37" t="s">
        <v>348</v>
      </c>
      <c r="B149" s="52" t="s">
        <v>181</v>
      </c>
      <c r="C149" s="18" t="s">
        <v>192</v>
      </c>
      <c r="D149" s="4"/>
      <c r="E149" s="32" t="s">
        <v>216</v>
      </c>
      <c r="F149" s="76" t="s">
        <v>42</v>
      </c>
      <c r="G149" s="76"/>
      <c r="H149" s="4" t="str">
        <f>Regression!A105</f>
        <v>HAN - Binding - Second IHD</v>
      </c>
      <c r="I149" s="76" t="s">
        <v>42</v>
      </c>
    </row>
    <row r="150" spans="1:9" x14ac:dyDescent="0.35">
      <c r="A150" s="37" t="s">
        <v>348</v>
      </c>
      <c r="B150" s="67" t="s">
        <v>182</v>
      </c>
      <c r="C150" s="68" t="s">
        <v>193</v>
      </c>
      <c r="D150" s="4"/>
      <c r="E150" s="27" t="s">
        <v>330</v>
      </c>
      <c r="F150" s="76" t="s">
        <v>42</v>
      </c>
      <c r="G150" s="45" t="s">
        <v>368</v>
      </c>
      <c r="H150" s="57" t="s">
        <v>22</v>
      </c>
      <c r="I150" s="76" t="s">
        <v>42</v>
      </c>
    </row>
    <row r="151" spans="1:9" x14ac:dyDescent="0.35">
      <c r="A151" s="37" t="s">
        <v>348</v>
      </c>
      <c r="B151" s="53" t="s">
        <v>183</v>
      </c>
      <c r="C151" s="22" t="s">
        <v>194</v>
      </c>
      <c r="D151" s="4"/>
      <c r="E151" s="27" t="s">
        <v>331</v>
      </c>
      <c r="F151" s="76" t="s">
        <v>42</v>
      </c>
      <c r="G151" s="45" t="s">
        <v>139</v>
      </c>
      <c r="H151" s="57" t="s">
        <v>22</v>
      </c>
      <c r="I151" s="76" t="s">
        <v>42</v>
      </c>
    </row>
    <row r="152" spans="1:9" x14ac:dyDescent="0.35">
      <c r="A152" s="37" t="s">
        <v>348</v>
      </c>
      <c r="B152" s="53" t="s">
        <v>184</v>
      </c>
      <c r="C152" s="22" t="s">
        <v>195</v>
      </c>
      <c r="D152" s="4"/>
      <c r="E152" s="27" t="s">
        <v>331</v>
      </c>
      <c r="F152" s="76" t="s">
        <v>42</v>
      </c>
      <c r="G152" s="45" t="s">
        <v>139</v>
      </c>
      <c r="H152" s="57" t="s">
        <v>22</v>
      </c>
      <c r="I152" s="76" t="s">
        <v>42</v>
      </c>
    </row>
    <row r="153" spans="1:9" x14ac:dyDescent="0.35">
      <c r="A153" s="37" t="s">
        <v>348</v>
      </c>
      <c r="B153" s="53" t="s">
        <v>185</v>
      </c>
      <c r="C153" s="22" t="s">
        <v>196</v>
      </c>
      <c r="D153" s="4" t="str">
        <f>B126</f>
        <v>DPI 3.8.4.18</v>
      </c>
      <c r="E153" s="27" t="s">
        <v>333</v>
      </c>
      <c r="F153" s="76" t="s">
        <v>42</v>
      </c>
      <c r="G153" s="76"/>
      <c r="H153" s="57" t="s">
        <v>22</v>
      </c>
      <c r="I153" s="76" t="s">
        <v>42</v>
      </c>
    </row>
    <row r="154" spans="1:9" x14ac:dyDescent="0.35">
      <c r="A154" s="37" t="s">
        <v>348</v>
      </c>
      <c r="B154" s="53" t="s">
        <v>186</v>
      </c>
      <c r="C154" s="22" t="s">
        <v>197</v>
      </c>
      <c r="D154" s="4"/>
      <c r="E154" s="27" t="s">
        <v>331</v>
      </c>
      <c r="F154" s="76" t="s">
        <v>42</v>
      </c>
      <c r="G154" s="45" t="s">
        <v>139</v>
      </c>
      <c r="H154" s="57" t="s">
        <v>22</v>
      </c>
      <c r="I154" s="76" t="s">
        <v>42</v>
      </c>
    </row>
    <row r="155" spans="1:9" x14ac:dyDescent="0.35">
      <c r="A155" s="37" t="s">
        <v>348</v>
      </c>
      <c r="B155" s="53" t="s">
        <v>187</v>
      </c>
      <c r="C155" s="22" t="s">
        <v>198</v>
      </c>
      <c r="D155" s="4" t="str">
        <f>B120</f>
        <v>DPI 3.8.3.7</v>
      </c>
      <c r="E155" s="27" t="s">
        <v>333</v>
      </c>
      <c r="F155" s="76" t="s">
        <v>42</v>
      </c>
      <c r="G155" s="76"/>
      <c r="H155" s="57" t="s">
        <v>22</v>
      </c>
      <c r="I155" s="76" t="s">
        <v>42</v>
      </c>
    </row>
    <row r="156" spans="1:9" x14ac:dyDescent="0.35">
      <c r="A156" s="321" t="s">
        <v>348</v>
      </c>
      <c r="B156" s="329" t="s">
        <v>199</v>
      </c>
      <c r="C156" s="321" t="s">
        <v>369</v>
      </c>
      <c r="D156" s="326"/>
      <c r="E156" s="342" t="s">
        <v>216</v>
      </c>
      <c r="F156" s="326" t="s">
        <v>41</v>
      </c>
      <c r="G156" s="326"/>
      <c r="H156" s="4" t="str">
        <f>Regression!A332</f>
        <v>TAMPER - DELV Event - End</v>
      </c>
      <c r="I156" s="77" t="s">
        <v>41</v>
      </c>
    </row>
    <row r="157" spans="1:9" x14ac:dyDescent="0.35">
      <c r="A157" s="361"/>
      <c r="B157" s="349"/>
      <c r="C157" s="345"/>
      <c r="D157" s="345"/>
      <c r="E157" s="355"/>
      <c r="F157" s="328"/>
      <c r="G157" s="328"/>
      <c r="H157" s="4" t="str">
        <f>Regression!A333</f>
        <v>TAMPER - DELV Event - Start</v>
      </c>
      <c r="I157" s="77" t="s">
        <v>41</v>
      </c>
    </row>
    <row r="158" spans="1:9" x14ac:dyDescent="0.35">
      <c r="A158" s="361"/>
      <c r="B158" s="328"/>
      <c r="C158" s="328"/>
      <c r="D158" s="347"/>
      <c r="E158" s="343"/>
      <c r="F158" s="328"/>
      <c r="G158" s="328"/>
      <c r="H158" s="4" t="str">
        <f>Regression!A338</f>
        <v>TAMPER - Front Cover Event - End</v>
      </c>
      <c r="I158" s="77" t="s">
        <v>41</v>
      </c>
    </row>
    <row r="159" spans="1:9" x14ac:dyDescent="0.35">
      <c r="A159" s="361"/>
      <c r="B159" s="328"/>
      <c r="C159" s="328"/>
      <c r="D159" s="347"/>
      <c r="E159" s="343"/>
      <c r="F159" s="328"/>
      <c r="G159" s="328"/>
      <c r="H159" s="4" t="str">
        <f>Regression!A339</f>
        <v>TAMPER - Front Cover Event - Start</v>
      </c>
      <c r="I159" s="77" t="s">
        <v>41</v>
      </c>
    </row>
    <row r="160" spans="1:9" x14ac:dyDescent="0.35">
      <c r="A160" s="361"/>
      <c r="B160" s="328"/>
      <c r="C160" s="328"/>
      <c r="D160" s="347"/>
      <c r="E160" s="343"/>
      <c r="F160" s="328"/>
      <c r="G160" s="328"/>
      <c r="H160" s="4" t="str">
        <f>Regression!A334</f>
        <v>TAMPER - ETBC Open - End</v>
      </c>
      <c r="I160" s="77" t="s">
        <v>41</v>
      </c>
    </row>
    <row r="161" spans="1:9" x14ac:dyDescent="0.35">
      <c r="A161" s="361"/>
      <c r="B161" s="328"/>
      <c r="C161" s="328"/>
      <c r="D161" s="347"/>
      <c r="E161" s="343"/>
      <c r="F161" s="328"/>
      <c r="G161" s="328"/>
      <c r="H161" s="4" t="str">
        <f>Regression!A335</f>
        <v>TAMPER - ETBC Open - Start</v>
      </c>
      <c r="I161" s="77" t="s">
        <v>41</v>
      </c>
    </row>
    <row r="162" spans="1:9" x14ac:dyDescent="0.35">
      <c r="A162" s="337"/>
      <c r="B162" s="327"/>
      <c r="C162" s="327"/>
      <c r="D162" s="348"/>
      <c r="E162" s="344"/>
      <c r="F162" s="327"/>
      <c r="G162" s="327"/>
      <c r="H162" s="4" t="str">
        <f>Regression!A342</f>
        <v>TAMPER - Incorrect Meter Password</v>
      </c>
      <c r="I162" s="77" t="s">
        <v>41</v>
      </c>
    </row>
    <row r="163" spans="1:9" x14ac:dyDescent="0.35">
      <c r="A163" s="321" t="s">
        <v>348</v>
      </c>
      <c r="B163" s="329" t="s">
        <v>200</v>
      </c>
      <c r="C163" s="321" t="s">
        <v>202</v>
      </c>
      <c r="D163" s="326"/>
      <c r="E163" s="342" t="s">
        <v>216</v>
      </c>
      <c r="F163" s="326" t="s">
        <v>323</v>
      </c>
      <c r="G163" s="326"/>
      <c r="H163" s="4" t="str">
        <f>Regression!A372</f>
        <v>UIQ - Login Successful</v>
      </c>
      <c r="I163" s="210" t="s">
        <v>323</v>
      </c>
    </row>
    <row r="164" spans="1:9" x14ac:dyDescent="0.35">
      <c r="A164" s="361"/>
      <c r="B164" s="349"/>
      <c r="C164" s="345"/>
      <c r="D164" s="345"/>
      <c r="E164" s="355"/>
      <c r="F164" s="328"/>
      <c r="G164" s="328"/>
      <c r="H164" s="4" t="str">
        <f>Regression!A373</f>
        <v>UIQ - Login Fail with Incorrect Input</v>
      </c>
      <c r="I164" s="210" t="s">
        <v>323</v>
      </c>
    </row>
    <row r="165" spans="1:9" x14ac:dyDescent="0.35">
      <c r="A165" s="321" t="s">
        <v>348</v>
      </c>
      <c r="B165" s="329" t="s">
        <v>201</v>
      </c>
      <c r="C165" s="321" t="s">
        <v>203</v>
      </c>
      <c r="D165" s="326"/>
      <c r="E165" s="342" t="s">
        <v>216</v>
      </c>
      <c r="F165" s="326" t="s">
        <v>39</v>
      </c>
      <c r="G165" s="326"/>
      <c r="H165" s="4" t="str">
        <f>Regression!A228</f>
        <v>DEVICE MNGMNT - Security - Meter Login to CATT via FSU</v>
      </c>
      <c r="I165" s="76" t="s">
        <v>39</v>
      </c>
    </row>
    <row r="166" spans="1:9" x14ac:dyDescent="0.35">
      <c r="A166" s="340"/>
      <c r="B166" s="341"/>
      <c r="C166" s="340"/>
      <c r="D166" s="345"/>
      <c r="E166" s="355"/>
      <c r="F166" s="345"/>
      <c r="G166" s="345"/>
      <c r="H166" s="4" t="str">
        <f>Regression!A229</f>
        <v>DEVICE MNGMNT - Security - BBD Login to CATT via FSU</v>
      </c>
      <c r="I166" s="119" t="s">
        <v>39</v>
      </c>
    </row>
    <row r="167" spans="1:9" x14ac:dyDescent="0.35">
      <c r="A167" s="340"/>
      <c r="B167" s="341"/>
      <c r="C167" s="340"/>
      <c r="D167" s="345"/>
      <c r="E167" s="355"/>
      <c r="F167" s="345"/>
      <c r="G167" s="345"/>
      <c r="H167" s="4" t="str">
        <f>Regression!A225</f>
        <v>DEVICE MNGMNT - Security - Blob Meter</v>
      </c>
      <c r="I167" s="210" t="s">
        <v>39</v>
      </c>
    </row>
    <row r="168" spans="1:9" x14ac:dyDescent="0.35">
      <c r="A168" s="340"/>
      <c r="B168" s="341"/>
      <c r="C168" s="340"/>
      <c r="D168" s="345"/>
      <c r="E168" s="355"/>
      <c r="F168" s="345"/>
      <c r="G168" s="345"/>
      <c r="H168" s="4" t="str">
        <f>Regression!A226</f>
        <v>DEVICE MNGMNT - Security - Blob Relay</v>
      </c>
      <c r="I168" s="210" t="s">
        <v>39</v>
      </c>
    </row>
    <row r="169" spans="1:9" x14ac:dyDescent="0.35">
      <c r="A169" s="340"/>
      <c r="B169" s="341"/>
      <c r="C169" s="340"/>
      <c r="D169" s="345"/>
      <c r="E169" s="355"/>
      <c r="F169" s="345"/>
      <c r="G169" s="345"/>
      <c r="H169" s="4" t="str">
        <f>Regression!A230</f>
        <v>DEVICE MNGMNT - Security - MCubed Login</v>
      </c>
      <c r="I169" s="210" t="s">
        <v>39</v>
      </c>
    </row>
    <row r="170" spans="1:9" x14ac:dyDescent="0.35">
      <c r="A170" s="327"/>
      <c r="B170" s="327"/>
      <c r="C170" s="327"/>
      <c r="D170" s="327"/>
      <c r="E170" s="344"/>
      <c r="F170" s="327"/>
      <c r="G170" s="327"/>
      <c r="H170" s="4" t="str">
        <f>Regression!A231</f>
        <v>DEVICE MNGMNT - Security - PRI Public Key</v>
      </c>
      <c r="I170" s="76" t="s">
        <v>39</v>
      </c>
    </row>
    <row r="171" spans="1:9" x14ac:dyDescent="0.35">
      <c r="A171" s="321" t="s">
        <v>348</v>
      </c>
      <c r="B171" s="351" t="s">
        <v>204</v>
      </c>
      <c r="C171" s="324" t="s">
        <v>205</v>
      </c>
      <c r="D171" s="326"/>
      <c r="E171" s="342" t="s">
        <v>216</v>
      </c>
      <c r="F171" s="326" t="s">
        <v>326</v>
      </c>
      <c r="G171" s="333" t="s">
        <v>922</v>
      </c>
      <c r="H171" s="4" t="str">
        <f>Regression!A87</f>
        <v>FIRMWARE - Upgrade - CLEM by Device Group</v>
      </c>
      <c r="I171" s="77" t="s">
        <v>326</v>
      </c>
    </row>
    <row r="172" spans="1:9" x14ac:dyDescent="0.35">
      <c r="A172" s="361"/>
      <c r="B172" s="352"/>
      <c r="C172" s="325"/>
      <c r="D172" s="345"/>
      <c r="E172" s="355"/>
      <c r="F172" s="328"/>
      <c r="G172" s="376"/>
      <c r="H172" s="4" t="str">
        <f>Regression!A91</f>
        <v>FIRMWARE - Upgrade - NIC BBD</v>
      </c>
      <c r="I172" s="77" t="s">
        <v>326</v>
      </c>
    </row>
    <row r="173" spans="1:9" x14ac:dyDescent="0.35">
      <c r="A173" s="361"/>
      <c r="B173" s="352"/>
      <c r="C173" s="325"/>
      <c r="D173" s="345"/>
      <c r="E173" s="355"/>
      <c r="F173" s="328"/>
      <c r="G173" s="376"/>
      <c r="H173" s="4" t="str">
        <f>Regression!A95</f>
        <v>FIRMWARE - Upgrade - NIC Meter by Device Group</v>
      </c>
      <c r="I173" s="77" t="s">
        <v>326</v>
      </c>
    </row>
    <row r="174" spans="1:9" x14ac:dyDescent="0.35">
      <c r="A174" s="321" t="s">
        <v>348</v>
      </c>
      <c r="B174" s="351" t="s">
        <v>206</v>
      </c>
      <c r="C174" s="321" t="s">
        <v>207</v>
      </c>
      <c r="D174" s="326"/>
      <c r="E174" s="342" t="s">
        <v>216</v>
      </c>
      <c r="F174" s="326" t="s">
        <v>326</v>
      </c>
      <c r="G174" s="326"/>
      <c r="H174" s="4" t="str">
        <f>Regression!A89</f>
        <v>FIRMWARE - Upgrade - Metrology Unchanged - CLEM</v>
      </c>
      <c r="I174" s="77" t="s">
        <v>326</v>
      </c>
    </row>
    <row r="175" spans="1:9" x14ac:dyDescent="0.35">
      <c r="A175" s="337"/>
      <c r="B175" s="358"/>
      <c r="C175" s="357"/>
      <c r="D175" s="357"/>
      <c r="E175" s="356"/>
      <c r="F175" s="327"/>
      <c r="G175" s="327"/>
      <c r="H175" s="4" t="str">
        <f>Regression!A90</f>
        <v>FIRMWARE - Upgrade - Metrology Unchanged - NIC Meter</v>
      </c>
      <c r="I175" s="77" t="s">
        <v>326</v>
      </c>
    </row>
    <row r="176" spans="1:9" x14ac:dyDescent="0.35">
      <c r="A176" s="321" t="s">
        <v>348</v>
      </c>
      <c r="B176" s="351" t="s">
        <v>208</v>
      </c>
      <c r="C176" s="321" t="s">
        <v>209</v>
      </c>
      <c r="D176" s="326"/>
      <c r="E176" s="342" t="s">
        <v>216</v>
      </c>
      <c r="F176" s="326" t="s">
        <v>39</v>
      </c>
      <c r="G176" s="326"/>
      <c r="H176" s="4" t="str">
        <f>Regression!A234</f>
        <v>DEVICE MNGMNT - Self Reg - Active</v>
      </c>
      <c r="I176" s="76" t="s">
        <v>39</v>
      </c>
    </row>
    <row r="177" spans="1:9" x14ac:dyDescent="0.35">
      <c r="A177" s="361"/>
      <c r="B177" s="352"/>
      <c r="C177" s="345"/>
      <c r="D177" s="345"/>
      <c r="E177" s="353"/>
      <c r="F177" s="328"/>
      <c r="G177" s="328"/>
      <c r="H177" s="4" t="str">
        <f>Regression!A235</f>
        <v>DEVICE MNGMNT - Self Reg - Discovered</v>
      </c>
      <c r="I177" s="76" t="s">
        <v>39</v>
      </c>
    </row>
    <row r="178" spans="1:9" x14ac:dyDescent="0.35">
      <c r="A178" s="337"/>
      <c r="B178" s="358"/>
      <c r="C178" s="357"/>
      <c r="D178" s="357"/>
      <c r="E178" s="354"/>
      <c r="F178" s="327"/>
      <c r="G178" s="327"/>
      <c r="H178" s="4" t="str">
        <f>Regression!A236</f>
        <v>DEVICE MNGMNT - Self Reg - New</v>
      </c>
      <c r="I178" s="76" t="s">
        <v>39</v>
      </c>
    </row>
    <row r="179" spans="1:9" x14ac:dyDescent="0.35">
      <c r="A179" s="321" t="s">
        <v>348</v>
      </c>
      <c r="B179" s="359" t="s">
        <v>261</v>
      </c>
      <c r="C179" s="324" t="s">
        <v>260</v>
      </c>
      <c r="D179" s="379"/>
      <c r="E179" s="338" t="s">
        <v>37</v>
      </c>
      <c r="F179" s="326" t="s">
        <v>6</v>
      </c>
      <c r="G179" s="326"/>
      <c r="H179" s="4" t="str">
        <f>PVT!A2</f>
        <v>METERING - Performance - Interval Data Daily Collection - 4Hrs</v>
      </c>
      <c r="I179" s="77" t="s">
        <v>6</v>
      </c>
    </row>
    <row r="180" spans="1:9" x14ac:dyDescent="0.35">
      <c r="A180" s="337"/>
      <c r="B180" s="359"/>
      <c r="C180" s="324"/>
      <c r="D180" s="379"/>
      <c r="E180" s="338"/>
      <c r="F180" s="327"/>
      <c r="G180" s="327"/>
      <c r="H180" s="4" t="str">
        <f>PVT!A3</f>
        <v>Performance - Meter Reads - Daily Collection - 24Hrs</v>
      </c>
      <c r="I180" s="77" t="s">
        <v>6</v>
      </c>
    </row>
    <row r="181" spans="1:9" x14ac:dyDescent="0.35">
      <c r="A181" s="321" t="s">
        <v>348</v>
      </c>
      <c r="B181" s="359" t="s">
        <v>262</v>
      </c>
      <c r="C181" s="324" t="s">
        <v>263</v>
      </c>
      <c r="D181" s="360"/>
      <c r="E181" s="338" t="s">
        <v>37</v>
      </c>
      <c r="F181" s="326" t="s">
        <v>6</v>
      </c>
      <c r="G181" s="333" t="s">
        <v>282</v>
      </c>
      <c r="H181" s="4" t="str">
        <f>PVT!A4</f>
        <v>Performance - Meter Reads - Meter groups - 30mins</v>
      </c>
      <c r="I181" s="77" t="s">
        <v>6</v>
      </c>
    </row>
    <row r="182" spans="1:9" x14ac:dyDescent="0.35">
      <c r="A182" s="361"/>
      <c r="B182" s="359"/>
      <c r="C182" s="324"/>
      <c r="D182" s="360"/>
      <c r="E182" s="338"/>
      <c r="F182" s="328"/>
      <c r="G182" s="328"/>
      <c r="H182" s="4" t="str">
        <f>PVT!A5</f>
        <v>Performance - Meter Reads - Meter groups - 1Hr</v>
      </c>
      <c r="I182" s="77" t="s">
        <v>6</v>
      </c>
    </row>
    <row r="183" spans="1:9" x14ac:dyDescent="0.35">
      <c r="A183" s="337"/>
      <c r="B183" s="359"/>
      <c r="C183" s="324"/>
      <c r="D183" s="360"/>
      <c r="E183" s="338"/>
      <c r="F183" s="327"/>
      <c r="G183" s="327"/>
      <c r="H183" s="4" t="str">
        <f>PVT!A6</f>
        <v>Performance - Meter Reads - Meter groups - 6Hrs</v>
      </c>
      <c r="I183" s="77" t="s">
        <v>6</v>
      </c>
    </row>
    <row r="184" spans="1:9" x14ac:dyDescent="0.35">
      <c r="A184" s="321" t="s">
        <v>348</v>
      </c>
      <c r="B184" s="359" t="s">
        <v>264</v>
      </c>
      <c r="C184" s="324" t="s">
        <v>265</v>
      </c>
      <c r="D184" s="360"/>
      <c r="E184" s="338" t="s">
        <v>37</v>
      </c>
      <c r="F184" s="326" t="s">
        <v>31</v>
      </c>
      <c r="G184" s="326"/>
      <c r="H184" s="4" t="str">
        <f>PVT!A7</f>
        <v>Performance - RSM - Remote Connect-Disconnect - 10mins</v>
      </c>
      <c r="I184" s="76" t="s">
        <v>31</v>
      </c>
    </row>
    <row r="185" spans="1:9" x14ac:dyDescent="0.35">
      <c r="A185" s="361"/>
      <c r="B185" s="359"/>
      <c r="C185" s="324"/>
      <c r="D185" s="360"/>
      <c r="E185" s="338"/>
      <c r="F185" s="328"/>
      <c r="G185" s="328"/>
      <c r="H185" s="4" t="str">
        <f>PVT!A8</f>
        <v>Performance - RSM - Remote Connect-Disconnect - 1Hr</v>
      </c>
      <c r="I185" s="77" t="s">
        <v>31</v>
      </c>
    </row>
    <row r="186" spans="1:9" x14ac:dyDescent="0.35">
      <c r="A186" s="337"/>
      <c r="B186" s="359"/>
      <c r="C186" s="324"/>
      <c r="D186" s="360"/>
      <c r="E186" s="338"/>
      <c r="F186" s="327"/>
      <c r="G186" s="327"/>
      <c r="H186" s="4" t="str">
        <f>PVT!A9</f>
        <v>Performance - RSM - Remote Connect-Disconnect - 6Hrs</v>
      </c>
      <c r="I186" s="77" t="s">
        <v>31</v>
      </c>
    </row>
    <row r="187" spans="1:9" x14ac:dyDescent="0.35">
      <c r="A187" s="60" t="s">
        <v>348</v>
      </c>
      <c r="B187" s="67" t="s">
        <v>267</v>
      </c>
      <c r="C187" s="68" t="s">
        <v>266</v>
      </c>
      <c r="D187" s="66"/>
      <c r="E187" s="27" t="s">
        <v>332</v>
      </c>
      <c r="F187" s="77" t="s">
        <v>40</v>
      </c>
      <c r="G187" s="77"/>
      <c r="H187" s="57" t="s">
        <v>22</v>
      </c>
      <c r="I187" s="77" t="s">
        <v>40</v>
      </c>
    </row>
    <row r="188" spans="1:9" x14ac:dyDescent="0.35">
      <c r="A188" s="63" t="s">
        <v>348</v>
      </c>
      <c r="B188" s="52" t="s">
        <v>268</v>
      </c>
      <c r="C188" s="18" t="s">
        <v>269</v>
      </c>
      <c r="D188" s="7"/>
      <c r="E188" s="26" t="s">
        <v>37</v>
      </c>
      <c r="F188" s="76" t="s">
        <v>38</v>
      </c>
      <c r="G188" s="76" t="s">
        <v>281</v>
      </c>
      <c r="H188" s="4" t="str">
        <f>PVT!A10</f>
        <v>Performance - Outage Detection Collection - 1Hr</v>
      </c>
      <c r="I188" s="76" t="s">
        <v>38</v>
      </c>
    </row>
    <row r="189" spans="1:9" x14ac:dyDescent="0.35">
      <c r="A189" s="60" t="s">
        <v>348</v>
      </c>
      <c r="B189" s="67" t="s">
        <v>270</v>
      </c>
      <c r="C189" s="68" t="s">
        <v>271</v>
      </c>
      <c r="D189" s="66"/>
      <c r="E189" s="27" t="s">
        <v>332</v>
      </c>
      <c r="F189" s="77" t="s">
        <v>43</v>
      </c>
      <c r="G189" s="223"/>
      <c r="H189" s="57" t="s">
        <v>22</v>
      </c>
      <c r="I189" s="77" t="s">
        <v>43</v>
      </c>
    </row>
    <row r="190" spans="1:9" x14ac:dyDescent="0.35">
      <c r="A190" s="60" t="s">
        <v>348</v>
      </c>
      <c r="B190" s="67" t="s">
        <v>272</v>
      </c>
      <c r="C190" s="68" t="s">
        <v>273</v>
      </c>
      <c r="D190" s="66"/>
      <c r="E190" s="27" t="s">
        <v>332</v>
      </c>
      <c r="F190" s="77" t="s">
        <v>325</v>
      </c>
      <c r="G190" s="77"/>
      <c r="H190" s="57" t="s">
        <v>22</v>
      </c>
      <c r="I190" s="77" t="s">
        <v>325</v>
      </c>
    </row>
    <row r="191" spans="1:9" x14ac:dyDescent="0.35">
      <c r="A191" s="321" t="s">
        <v>348</v>
      </c>
      <c r="B191" s="359" t="s">
        <v>274</v>
      </c>
      <c r="C191" s="324" t="s">
        <v>275</v>
      </c>
      <c r="D191" s="379"/>
      <c r="E191" s="338" t="s">
        <v>37</v>
      </c>
      <c r="F191" s="326" t="s">
        <v>31</v>
      </c>
      <c r="G191" s="326"/>
      <c r="H191" s="4" t="str">
        <f>PVT!A11</f>
        <v>Performance - RSM - Read Deen-Reen Indicators - 30mins</v>
      </c>
      <c r="I191" s="76" t="s">
        <v>31</v>
      </c>
    </row>
    <row r="192" spans="1:9" x14ac:dyDescent="0.35">
      <c r="A192" s="361"/>
      <c r="B192" s="359"/>
      <c r="C192" s="324"/>
      <c r="D192" s="379"/>
      <c r="E192" s="338"/>
      <c r="F192" s="328"/>
      <c r="G192" s="328"/>
      <c r="H192" s="4" t="str">
        <f>PVT!A12</f>
        <v>Performance - RSM - Read Deen-Reen Indicators - 1hr</v>
      </c>
      <c r="I192" s="77" t="s">
        <v>31</v>
      </c>
    </row>
    <row r="193" spans="1:9" x14ac:dyDescent="0.35">
      <c r="A193" s="337"/>
      <c r="B193" s="359"/>
      <c r="C193" s="324"/>
      <c r="D193" s="379"/>
      <c r="E193" s="338"/>
      <c r="F193" s="327"/>
      <c r="G193" s="327"/>
      <c r="H193" s="4" t="str">
        <f>PVT!A13</f>
        <v>Performance - RSM - Read Deen-Reen Indicators - 6hrs</v>
      </c>
      <c r="I193" s="77" t="s">
        <v>31</v>
      </c>
    </row>
    <row r="194" spans="1:9" x14ac:dyDescent="0.35">
      <c r="A194" s="321" t="s">
        <v>348</v>
      </c>
      <c r="B194" s="359" t="s">
        <v>276</v>
      </c>
      <c r="C194" s="324" t="s">
        <v>277</v>
      </c>
      <c r="D194" s="379"/>
      <c r="E194" s="338" t="s">
        <v>37</v>
      </c>
      <c r="F194" s="326" t="s">
        <v>6</v>
      </c>
      <c r="G194" s="326"/>
      <c r="H194" s="4" t="str">
        <f>PVT!A14</f>
        <v>Performance - Meter Reads - Event Jobs - 30mins</v>
      </c>
      <c r="I194" s="77" t="s">
        <v>6</v>
      </c>
    </row>
    <row r="195" spans="1:9" x14ac:dyDescent="0.35">
      <c r="A195" s="361"/>
      <c r="B195" s="359"/>
      <c r="C195" s="324"/>
      <c r="D195" s="379"/>
      <c r="E195" s="338"/>
      <c r="F195" s="328"/>
      <c r="G195" s="328"/>
      <c r="H195" s="4" t="str">
        <f>PVT!A15</f>
        <v>Performance - Meter Reads - Event Jobs - 1hr</v>
      </c>
      <c r="I195" s="77" t="s">
        <v>6</v>
      </c>
    </row>
    <row r="196" spans="1:9" x14ac:dyDescent="0.35">
      <c r="A196" s="361"/>
      <c r="B196" s="359"/>
      <c r="C196" s="324"/>
      <c r="D196" s="379"/>
      <c r="E196" s="338"/>
      <c r="F196" s="328"/>
      <c r="G196" s="328"/>
      <c r="H196" s="4" t="str">
        <f>PVT!A16</f>
        <v>Performance - Meter Reads - all meters - 1week</v>
      </c>
      <c r="I196" s="77" t="s">
        <v>6</v>
      </c>
    </row>
    <row r="197" spans="1:9" x14ac:dyDescent="0.35">
      <c r="A197" s="337"/>
      <c r="B197" s="359"/>
      <c r="C197" s="324"/>
      <c r="D197" s="379"/>
      <c r="E197" s="338"/>
      <c r="F197" s="327"/>
      <c r="G197" s="327"/>
      <c r="H197" s="4" t="str">
        <f>PVT!A17</f>
        <v>Performance - Meter Reads - all meters - 2weeks</v>
      </c>
      <c r="I197" s="77" t="s">
        <v>6</v>
      </c>
    </row>
    <row r="198" spans="1:9" x14ac:dyDescent="0.35">
      <c r="A198" s="64" t="s">
        <v>348</v>
      </c>
      <c r="B198" s="73" t="s">
        <v>278</v>
      </c>
      <c r="C198" s="68" t="s">
        <v>279</v>
      </c>
      <c r="D198" s="66"/>
      <c r="E198" s="27" t="s">
        <v>332</v>
      </c>
      <c r="F198" s="76" t="s">
        <v>42</v>
      </c>
      <c r="G198" s="76"/>
      <c r="H198" s="57" t="s">
        <v>22</v>
      </c>
      <c r="I198" s="76" t="s">
        <v>42</v>
      </c>
    </row>
    <row r="199" spans="1:9" x14ac:dyDescent="0.35">
      <c r="A199" s="4" t="s">
        <v>371</v>
      </c>
      <c r="B199" s="31" t="s">
        <v>396</v>
      </c>
      <c r="C199" s="4" t="s">
        <v>423</v>
      </c>
      <c r="D199" s="87"/>
      <c r="E199" s="27" t="s">
        <v>330</v>
      </c>
      <c r="F199" s="85"/>
      <c r="G199" s="85"/>
      <c r="H199" s="57" t="s">
        <v>22</v>
      </c>
      <c r="I199" s="85"/>
    </row>
    <row r="200" spans="1:9" x14ac:dyDescent="0.35">
      <c r="A200" s="4" t="s">
        <v>371</v>
      </c>
      <c r="B200" s="31" t="s">
        <v>397</v>
      </c>
      <c r="C200" s="4" t="s">
        <v>423</v>
      </c>
      <c r="D200" s="87"/>
      <c r="E200" s="27" t="s">
        <v>330</v>
      </c>
      <c r="F200" s="85"/>
      <c r="G200" s="85"/>
      <c r="H200" s="57" t="s">
        <v>22</v>
      </c>
      <c r="I200" s="85"/>
    </row>
    <row r="201" spans="1:9" x14ac:dyDescent="0.35">
      <c r="A201" s="4" t="s">
        <v>371</v>
      </c>
      <c r="B201" s="31" t="s">
        <v>398</v>
      </c>
      <c r="C201" s="4" t="s">
        <v>423</v>
      </c>
      <c r="D201" s="87"/>
      <c r="E201" s="27" t="s">
        <v>330</v>
      </c>
      <c r="F201" s="85"/>
      <c r="G201" s="85"/>
      <c r="H201" s="57" t="s">
        <v>22</v>
      </c>
      <c r="I201" s="85"/>
    </row>
    <row r="202" spans="1:9" x14ac:dyDescent="0.35">
      <c r="A202" s="4" t="s">
        <v>371</v>
      </c>
      <c r="B202" s="31" t="s">
        <v>399</v>
      </c>
      <c r="C202" s="4" t="s">
        <v>423</v>
      </c>
      <c r="D202" s="87"/>
      <c r="E202" s="27" t="s">
        <v>330</v>
      </c>
      <c r="F202" s="85"/>
      <c r="G202" s="85"/>
      <c r="H202" s="57" t="s">
        <v>22</v>
      </c>
      <c r="I202" s="85"/>
    </row>
    <row r="203" spans="1:9" x14ac:dyDescent="0.35">
      <c r="A203" s="4" t="s">
        <v>371</v>
      </c>
      <c r="B203" s="31" t="s">
        <v>400</v>
      </c>
      <c r="C203" s="4" t="s">
        <v>423</v>
      </c>
      <c r="D203" s="87"/>
      <c r="E203" s="27" t="s">
        <v>330</v>
      </c>
      <c r="F203" s="85"/>
      <c r="G203" s="85"/>
      <c r="H203" s="57" t="s">
        <v>22</v>
      </c>
      <c r="I203" s="85"/>
    </row>
    <row r="204" spans="1:9" x14ac:dyDescent="0.35">
      <c r="A204" s="4" t="s">
        <v>371</v>
      </c>
      <c r="B204" s="31" t="s">
        <v>420</v>
      </c>
      <c r="C204" s="4" t="s">
        <v>660</v>
      </c>
      <c r="D204" s="4" t="str">
        <f>B24&amp;", "&amp;B26</f>
        <v>DPI 3.3.a, DPI 3.3.b</v>
      </c>
      <c r="E204" s="29" t="s">
        <v>333</v>
      </c>
      <c r="F204" s="113" t="s">
        <v>6</v>
      </c>
      <c r="G204" s="85"/>
      <c r="H204" s="57" t="s">
        <v>22</v>
      </c>
      <c r="I204" s="113" t="s">
        <v>6</v>
      </c>
    </row>
    <row r="205" spans="1:9" x14ac:dyDescent="0.35">
      <c r="A205" s="4" t="s">
        <v>371</v>
      </c>
      <c r="B205" s="31" t="s">
        <v>401</v>
      </c>
      <c r="C205" s="4" t="s">
        <v>639</v>
      </c>
      <c r="D205" s="87" t="str">
        <f>B19</f>
        <v>DPI 3.2.b</v>
      </c>
      <c r="E205" s="29" t="s">
        <v>333</v>
      </c>
      <c r="F205" s="103" t="s">
        <v>10</v>
      </c>
      <c r="G205" s="85"/>
      <c r="H205" s="57" t="s">
        <v>22</v>
      </c>
      <c r="I205" s="103" t="s">
        <v>10</v>
      </c>
    </row>
    <row r="206" spans="1:9" x14ac:dyDescent="0.35">
      <c r="A206" s="4" t="s">
        <v>371</v>
      </c>
      <c r="B206" s="31" t="s">
        <v>402</v>
      </c>
      <c r="C206" s="4" t="s">
        <v>639</v>
      </c>
      <c r="D206" s="87" t="str">
        <f>B19</f>
        <v>DPI 3.2.b</v>
      </c>
      <c r="E206" s="29" t="s">
        <v>333</v>
      </c>
      <c r="F206" s="103" t="s">
        <v>10</v>
      </c>
      <c r="G206" s="85"/>
      <c r="H206" s="57" t="s">
        <v>22</v>
      </c>
      <c r="I206" s="103" t="s">
        <v>10</v>
      </c>
    </row>
    <row r="207" spans="1:9" x14ac:dyDescent="0.35">
      <c r="A207" s="4" t="s">
        <v>371</v>
      </c>
      <c r="B207" s="31" t="s">
        <v>403</v>
      </c>
      <c r="C207" s="4" t="s">
        <v>658</v>
      </c>
      <c r="D207" s="87" t="str">
        <f>B15</f>
        <v>DPI 3.2.a.4</v>
      </c>
      <c r="E207" s="29" t="s">
        <v>333</v>
      </c>
      <c r="F207" s="113" t="s">
        <v>6</v>
      </c>
      <c r="G207" s="85"/>
      <c r="H207" s="57" t="s">
        <v>22</v>
      </c>
      <c r="I207" s="113" t="s">
        <v>6</v>
      </c>
    </row>
    <row r="208" spans="1:9" x14ac:dyDescent="0.35">
      <c r="A208" s="321" t="s">
        <v>371</v>
      </c>
      <c r="B208" s="329" t="s">
        <v>404</v>
      </c>
      <c r="C208" s="321" t="s">
        <v>659</v>
      </c>
      <c r="D208" s="367"/>
      <c r="E208" s="321" t="s">
        <v>216</v>
      </c>
      <c r="F208" s="326" t="s">
        <v>6</v>
      </c>
      <c r="G208" s="326"/>
      <c r="H208" s="57" t="str">
        <f>Regression!A169</f>
        <v>METERING - Energy Intervals - Single Meter - Non-Solar by AMM</v>
      </c>
      <c r="I208" s="113" t="s">
        <v>6</v>
      </c>
    </row>
    <row r="209" spans="1:9" x14ac:dyDescent="0.35">
      <c r="A209" s="327"/>
      <c r="B209" s="327"/>
      <c r="C209" s="327"/>
      <c r="D209" s="327"/>
      <c r="E209" s="327"/>
      <c r="F209" s="327"/>
      <c r="G209" s="327"/>
      <c r="H209" s="57" t="str">
        <f>Regression!A171</f>
        <v>METERING - Energy Intervals - Single Meter - Solar by AMM</v>
      </c>
      <c r="I209" s="250" t="s">
        <v>6</v>
      </c>
    </row>
    <row r="210" spans="1:9" x14ac:dyDescent="0.35">
      <c r="A210" s="4" t="s">
        <v>371</v>
      </c>
      <c r="B210" s="31" t="s">
        <v>405</v>
      </c>
      <c r="C210" s="4" t="s">
        <v>640</v>
      </c>
      <c r="D210" s="87"/>
      <c r="E210" s="27" t="s">
        <v>332</v>
      </c>
      <c r="F210" s="85"/>
      <c r="G210" s="97" t="s">
        <v>656</v>
      </c>
      <c r="H210" s="57" t="s">
        <v>22</v>
      </c>
      <c r="I210" s="85" t="s">
        <v>325</v>
      </c>
    </row>
    <row r="211" spans="1:9" x14ac:dyDescent="0.35">
      <c r="A211" s="4" t="s">
        <v>371</v>
      </c>
      <c r="B211" s="31" t="s">
        <v>406</v>
      </c>
      <c r="C211" s="4" t="s">
        <v>641</v>
      </c>
      <c r="D211" s="87"/>
      <c r="E211" s="27" t="s">
        <v>332</v>
      </c>
      <c r="F211" s="85"/>
      <c r="G211" s="97" t="s">
        <v>656</v>
      </c>
      <c r="H211" s="57" t="s">
        <v>22</v>
      </c>
      <c r="I211" s="113" t="s">
        <v>325</v>
      </c>
    </row>
    <row r="212" spans="1:9" x14ac:dyDescent="0.35">
      <c r="A212" s="4" t="s">
        <v>371</v>
      </c>
      <c r="B212" s="31" t="s">
        <v>407</v>
      </c>
      <c r="C212" s="4" t="s">
        <v>642</v>
      </c>
      <c r="D212" s="87"/>
      <c r="E212" s="27" t="s">
        <v>332</v>
      </c>
      <c r="F212" s="103" t="s">
        <v>6</v>
      </c>
      <c r="G212" s="97" t="s">
        <v>643</v>
      </c>
      <c r="H212" s="8" t="s">
        <v>22</v>
      </c>
      <c r="I212" s="103" t="s">
        <v>6</v>
      </c>
    </row>
    <row r="213" spans="1:9" x14ac:dyDescent="0.35">
      <c r="A213" s="4" t="s">
        <v>371</v>
      </c>
      <c r="B213" s="31" t="s">
        <v>408</v>
      </c>
      <c r="C213" s="4" t="s">
        <v>644</v>
      </c>
      <c r="D213" s="87"/>
      <c r="E213" s="27" t="s">
        <v>332</v>
      </c>
      <c r="F213" s="103" t="s">
        <v>6</v>
      </c>
      <c r="G213" s="97" t="s">
        <v>645</v>
      </c>
      <c r="H213" s="8" t="s">
        <v>22</v>
      </c>
      <c r="I213" s="103" t="s">
        <v>6</v>
      </c>
    </row>
    <row r="214" spans="1:9" x14ac:dyDescent="0.35">
      <c r="A214" s="4" t="s">
        <v>371</v>
      </c>
      <c r="B214" s="31" t="s">
        <v>409</v>
      </c>
      <c r="C214" s="4" t="s">
        <v>423</v>
      </c>
      <c r="D214" s="87"/>
      <c r="E214" s="27" t="s">
        <v>330</v>
      </c>
      <c r="F214" s="85" t="s">
        <v>80</v>
      </c>
      <c r="G214" s="85"/>
      <c r="H214" s="8" t="s">
        <v>22</v>
      </c>
      <c r="I214" s="85" t="s">
        <v>80</v>
      </c>
    </row>
    <row r="215" spans="1:9" x14ac:dyDescent="0.35">
      <c r="A215" s="4" t="s">
        <v>371</v>
      </c>
      <c r="B215" s="31" t="s">
        <v>410</v>
      </c>
      <c r="C215" s="4" t="s">
        <v>423</v>
      </c>
      <c r="D215" s="87"/>
      <c r="E215" s="27" t="s">
        <v>330</v>
      </c>
      <c r="F215" s="85" t="s">
        <v>80</v>
      </c>
      <c r="G215" s="85"/>
      <c r="H215" s="8" t="s">
        <v>22</v>
      </c>
      <c r="I215" s="85" t="s">
        <v>80</v>
      </c>
    </row>
    <row r="216" spans="1:9" x14ac:dyDescent="0.35">
      <c r="A216" s="4" t="s">
        <v>371</v>
      </c>
      <c r="B216" s="31" t="s">
        <v>411</v>
      </c>
      <c r="C216" s="4" t="s">
        <v>423</v>
      </c>
      <c r="D216" s="87"/>
      <c r="E216" s="27" t="s">
        <v>330</v>
      </c>
      <c r="F216" s="103" t="s">
        <v>10</v>
      </c>
      <c r="G216" s="85"/>
      <c r="H216" s="8" t="s">
        <v>22</v>
      </c>
      <c r="I216" s="103" t="s">
        <v>10</v>
      </c>
    </row>
    <row r="217" spans="1:9" x14ac:dyDescent="0.35">
      <c r="A217" s="57" t="s">
        <v>371</v>
      </c>
      <c r="B217" s="79" t="s">
        <v>412</v>
      </c>
      <c r="C217" s="57" t="s">
        <v>646</v>
      </c>
      <c r="D217" s="87"/>
      <c r="E217" s="27" t="s">
        <v>330</v>
      </c>
      <c r="F217" s="113" t="s">
        <v>10</v>
      </c>
      <c r="G217" s="45" t="s">
        <v>657</v>
      </c>
      <c r="H217" s="8" t="s">
        <v>22</v>
      </c>
      <c r="I217" s="113" t="s">
        <v>10</v>
      </c>
    </row>
    <row r="218" spans="1:9" x14ac:dyDescent="0.35">
      <c r="A218" s="4" t="s">
        <v>371</v>
      </c>
      <c r="B218" s="31" t="s">
        <v>413</v>
      </c>
      <c r="C218" s="4" t="s">
        <v>636</v>
      </c>
      <c r="D218" s="87"/>
      <c r="E218" s="27" t="s">
        <v>330</v>
      </c>
      <c r="F218" s="85" t="s">
        <v>10</v>
      </c>
      <c r="G218" s="85"/>
      <c r="H218" s="8" t="s">
        <v>22</v>
      </c>
      <c r="I218" s="103" t="s">
        <v>10</v>
      </c>
    </row>
    <row r="219" spans="1:9" x14ac:dyDescent="0.35">
      <c r="A219" s="4" t="s">
        <v>371</v>
      </c>
      <c r="B219" s="31" t="s">
        <v>414</v>
      </c>
      <c r="C219" s="4" t="s">
        <v>647</v>
      </c>
      <c r="D219" s="87"/>
      <c r="E219" s="27" t="s">
        <v>330</v>
      </c>
      <c r="F219" s="109" t="s">
        <v>10</v>
      </c>
      <c r="G219" s="85"/>
      <c r="H219" s="8" t="s">
        <v>22</v>
      </c>
      <c r="I219" s="109" t="s">
        <v>10</v>
      </c>
    </row>
    <row r="220" spans="1:9" x14ac:dyDescent="0.35">
      <c r="A220" s="4" t="s">
        <v>371</v>
      </c>
      <c r="B220" s="31" t="s">
        <v>284</v>
      </c>
      <c r="C220" s="4" t="s">
        <v>638</v>
      </c>
      <c r="D220" s="4" t="str">
        <f>B24&amp;", "&amp;B26</f>
        <v>DPI 3.3.a, DPI 3.3.b</v>
      </c>
      <c r="E220" s="29" t="s">
        <v>333</v>
      </c>
      <c r="F220" s="85" t="s">
        <v>6</v>
      </c>
      <c r="G220" s="56"/>
      <c r="H220" s="8" t="s">
        <v>22</v>
      </c>
      <c r="I220" s="85" t="s">
        <v>6</v>
      </c>
    </row>
    <row r="221" spans="1:9" x14ac:dyDescent="0.35">
      <c r="A221" s="4" t="s">
        <v>371</v>
      </c>
      <c r="B221" s="31" t="s">
        <v>415</v>
      </c>
      <c r="C221" s="4" t="s">
        <v>648</v>
      </c>
      <c r="D221" s="4" t="str">
        <f>B24&amp;", "&amp;B26</f>
        <v>DPI 3.3.a, DPI 3.3.b</v>
      </c>
      <c r="E221" s="29" t="s">
        <v>333</v>
      </c>
      <c r="F221" s="109" t="s">
        <v>6</v>
      </c>
      <c r="G221" s="85"/>
      <c r="H221" s="8" t="s">
        <v>22</v>
      </c>
      <c r="I221" s="109" t="s">
        <v>6</v>
      </c>
    </row>
    <row r="222" spans="1:9" x14ac:dyDescent="0.35">
      <c r="A222" s="4" t="s">
        <v>371</v>
      </c>
      <c r="B222" s="31" t="s">
        <v>416</v>
      </c>
      <c r="C222" s="4" t="s">
        <v>635</v>
      </c>
      <c r="D222" s="87" t="str">
        <f>B88</f>
        <v>DPI 3.6.2.a.5</v>
      </c>
      <c r="E222" s="29" t="s">
        <v>333</v>
      </c>
      <c r="F222" s="85" t="s">
        <v>40</v>
      </c>
      <c r="G222" s="85"/>
      <c r="H222" s="8" t="s">
        <v>22</v>
      </c>
      <c r="I222" s="103" t="s">
        <v>40</v>
      </c>
    </row>
    <row r="223" spans="1:9" x14ac:dyDescent="0.35">
      <c r="A223" s="4" t="s">
        <v>371</v>
      </c>
      <c r="B223" s="31" t="s">
        <v>417</v>
      </c>
      <c r="C223" s="4" t="s">
        <v>660</v>
      </c>
      <c r="D223" s="4" t="str">
        <f>B24&amp;", "&amp;B26</f>
        <v>DPI 3.3.a, DPI 3.3.b</v>
      </c>
      <c r="E223" s="29" t="s">
        <v>333</v>
      </c>
      <c r="F223" s="113" t="s">
        <v>6</v>
      </c>
      <c r="G223" s="85"/>
      <c r="H223" s="57" t="s">
        <v>22</v>
      </c>
      <c r="I223" s="113" t="s">
        <v>6</v>
      </c>
    </row>
    <row r="224" spans="1:9" x14ac:dyDescent="0.35">
      <c r="A224" s="4" t="s">
        <v>371</v>
      </c>
      <c r="B224" s="31" t="s">
        <v>418</v>
      </c>
      <c r="C224" s="4" t="s">
        <v>637</v>
      </c>
      <c r="D224" s="4" t="str">
        <f>B24&amp;", "&amp;B26</f>
        <v>DPI 3.3.a, DPI 3.3.b</v>
      </c>
      <c r="E224" s="29" t="s">
        <v>333</v>
      </c>
      <c r="F224" s="103" t="s">
        <v>6</v>
      </c>
      <c r="G224" s="85"/>
      <c r="H224" s="8" t="s">
        <v>22</v>
      </c>
      <c r="I224" s="103" t="s">
        <v>6</v>
      </c>
    </row>
    <row r="225" spans="1:9" x14ac:dyDescent="0.35">
      <c r="A225" s="4" t="s">
        <v>371</v>
      </c>
      <c r="B225" s="31" t="s">
        <v>419</v>
      </c>
      <c r="C225" s="4" t="s">
        <v>649</v>
      </c>
      <c r="D225" s="4" t="str">
        <f>B24&amp;", "&amp;B26</f>
        <v>DPI 3.3.a, DPI 3.3.b</v>
      </c>
      <c r="E225" s="29" t="s">
        <v>333</v>
      </c>
      <c r="F225" s="109" t="s">
        <v>6</v>
      </c>
      <c r="G225" s="109"/>
      <c r="H225" s="8" t="s">
        <v>22</v>
      </c>
      <c r="I225" s="109" t="s">
        <v>6</v>
      </c>
    </row>
    <row r="226" spans="1:9" x14ac:dyDescent="0.35">
      <c r="A226" s="4" t="s">
        <v>371</v>
      </c>
      <c r="B226" s="31" t="s">
        <v>421</v>
      </c>
      <c r="C226" s="68" t="s">
        <v>424</v>
      </c>
      <c r="D226" s="87" t="s">
        <v>632</v>
      </c>
      <c r="E226" s="29" t="s">
        <v>333</v>
      </c>
      <c r="F226" s="85" t="s">
        <v>222</v>
      </c>
      <c r="G226" s="85"/>
      <c r="H226" s="8" t="s">
        <v>22</v>
      </c>
      <c r="I226" s="103" t="s">
        <v>222</v>
      </c>
    </row>
    <row r="227" spans="1:9" x14ac:dyDescent="0.35">
      <c r="A227" s="4" t="s">
        <v>371</v>
      </c>
      <c r="B227" s="31" t="s">
        <v>422</v>
      </c>
      <c r="C227" s="68" t="s">
        <v>424</v>
      </c>
      <c r="D227" s="106" t="s">
        <v>632</v>
      </c>
      <c r="E227" s="29" t="s">
        <v>333</v>
      </c>
      <c r="F227" s="103" t="s">
        <v>222</v>
      </c>
      <c r="G227" s="85"/>
      <c r="H227" s="8" t="s">
        <v>22</v>
      </c>
      <c r="I227" s="103" t="s">
        <v>222</v>
      </c>
    </row>
    <row r="228" spans="1:9" x14ac:dyDescent="0.35">
      <c r="A228" s="4" t="s">
        <v>371</v>
      </c>
      <c r="B228" s="31" t="s">
        <v>285</v>
      </c>
      <c r="C228" s="4" t="s">
        <v>425</v>
      </c>
      <c r="D228" s="4" t="str">
        <f>B47&amp;", "&amp;B56</f>
        <v>DPI 3.4.2.1.b.3, DPI 3.4.3.1.b.3</v>
      </c>
      <c r="E228" s="29" t="s">
        <v>333</v>
      </c>
      <c r="F228" s="76" t="s">
        <v>31</v>
      </c>
      <c r="G228" s="56"/>
      <c r="H228" s="8" t="s">
        <v>22</v>
      </c>
      <c r="I228" s="76" t="s">
        <v>31</v>
      </c>
    </row>
    <row r="229" spans="1:9" x14ac:dyDescent="0.35">
      <c r="A229" s="4" t="s">
        <v>371</v>
      </c>
      <c r="B229" s="31" t="s">
        <v>431</v>
      </c>
      <c r="C229" s="68" t="s">
        <v>633</v>
      </c>
      <c r="D229" s="44" t="str">
        <f>B66</f>
        <v>DPI 3.4.3.2.b.4.6</v>
      </c>
      <c r="E229" s="29" t="s">
        <v>333</v>
      </c>
      <c r="F229" s="103" t="s">
        <v>31</v>
      </c>
      <c r="G229" s="90"/>
      <c r="H229" s="8" t="s">
        <v>22</v>
      </c>
      <c r="I229" s="103" t="s">
        <v>31</v>
      </c>
    </row>
    <row r="230" spans="1:9" x14ac:dyDescent="0.35">
      <c r="A230" s="321" t="s">
        <v>371</v>
      </c>
      <c r="B230" s="329" t="s">
        <v>286</v>
      </c>
      <c r="C230" s="321" t="s">
        <v>426</v>
      </c>
      <c r="D230" s="326"/>
      <c r="E230" s="342" t="s">
        <v>216</v>
      </c>
      <c r="F230" s="326" t="s">
        <v>31</v>
      </c>
      <c r="G230" s="321"/>
      <c r="H230" s="4" t="str">
        <f>Regression!A314</f>
        <v>SUPPLY SWITCHING - Sensitive Load - Overides AMM Disconnect</v>
      </c>
      <c r="I230" s="77" t="s">
        <v>31</v>
      </c>
    </row>
    <row r="231" spans="1:9" x14ac:dyDescent="0.35">
      <c r="A231" s="328"/>
      <c r="B231" s="349"/>
      <c r="C231" s="345"/>
      <c r="D231" s="345"/>
      <c r="E231" s="345"/>
      <c r="F231" s="328"/>
      <c r="G231" s="328"/>
      <c r="H231" s="4" t="str">
        <f>Regression!A315</f>
        <v>SUPPLY SWITCHING - Sensitive Load - Overides Eng Mode Disconnect</v>
      </c>
      <c r="I231" s="77" t="s">
        <v>31</v>
      </c>
    </row>
    <row r="232" spans="1:9" x14ac:dyDescent="0.35">
      <c r="A232" s="327"/>
      <c r="B232" s="380"/>
      <c r="C232" s="357"/>
      <c r="D232" s="357"/>
      <c r="E232" s="357"/>
      <c r="F232" s="327"/>
      <c r="G232" s="327"/>
      <c r="H232" s="4" t="str">
        <f>Regression!A319</f>
        <v>SUPPLY SWITCHING - Sensitive Load - Overides M-Cubed Disconnect</v>
      </c>
      <c r="I232" s="77" t="s">
        <v>31</v>
      </c>
    </row>
    <row r="233" spans="1:9" x14ac:dyDescent="0.35">
      <c r="A233" s="321" t="s">
        <v>371</v>
      </c>
      <c r="B233" s="329" t="s">
        <v>287</v>
      </c>
      <c r="C233" s="321" t="s">
        <v>427</v>
      </c>
      <c r="D233" s="382"/>
      <c r="E233" s="321" t="s">
        <v>216</v>
      </c>
      <c r="F233" s="326" t="s">
        <v>31</v>
      </c>
      <c r="G233" s="321"/>
      <c r="H233" s="4" t="str">
        <f>Regression!A309</f>
        <v>SUPPLY SWITCHING - Sensitive Load - Disabled Remotely</v>
      </c>
      <c r="I233" s="77" t="s">
        <v>31</v>
      </c>
    </row>
    <row r="234" spans="1:9" x14ac:dyDescent="0.35">
      <c r="A234" s="328"/>
      <c r="B234" s="341"/>
      <c r="C234" s="340"/>
      <c r="D234" s="383"/>
      <c r="E234" s="340"/>
      <c r="F234" s="328"/>
      <c r="G234" s="328"/>
      <c r="H234" s="4" t="str">
        <f>Regression!A312</f>
        <v>SUPPLY SWITCHING - Sensitive Load - Enabled Remotely</v>
      </c>
      <c r="I234" s="77" t="s">
        <v>31</v>
      </c>
    </row>
    <row r="235" spans="1:9" x14ac:dyDescent="0.35">
      <c r="A235" s="327"/>
      <c r="B235" s="381"/>
      <c r="C235" s="322"/>
      <c r="D235" s="384"/>
      <c r="E235" s="322"/>
      <c r="F235" s="327"/>
      <c r="G235" s="327"/>
      <c r="H235" s="4" t="str">
        <f>Regression!A313</f>
        <v>SUPPLY SWITCHING - Sensitive Load - Enabled-Disabled Via M-Cubed</v>
      </c>
      <c r="I235" s="77" t="s">
        <v>31</v>
      </c>
    </row>
    <row r="236" spans="1:9" x14ac:dyDescent="0.35">
      <c r="A236" s="321" t="s">
        <v>371</v>
      </c>
      <c r="B236" s="323" t="s">
        <v>288</v>
      </c>
      <c r="C236" s="324" t="s">
        <v>428</v>
      </c>
      <c r="D236" s="324"/>
      <c r="E236" s="324" t="s">
        <v>216</v>
      </c>
      <c r="F236" s="389" t="s">
        <v>80</v>
      </c>
      <c r="G236" s="321"/>
      <c r="H236" s="4" t="str">
        <f>Regression!A362</f>
        <v>TIME - Meter Time - Backward Event</v>
      </c>
      <c r="I236" s="42" t="s">
        <v>80</v>
      </c>
    </row>
    <row r="237" spans="1:9" x14ac:dyDescent="0.35">
      <c r="A237" s="327"/>
      <c r="B237" s="323"/>
      <c r="C237" s="324"/>
      <c r="D237" s="324"/>
      <c r="E237" s="324"/>
      <c r="F237" s="327"/>
      <c r="G237" s="327"/>
      <c r="H237" s="4" t="str">
        <f>Regression!A363</f>
        <v>TIME - Meter Time - Forward Event</v>
      </c>
      <c r="I237" s="42" t="s">
        <v>80</v>
      </c>
    </row>
    <row r="238" spans="1:9" x14ac:dyDescent="0.35">
      <c r="A238" s="7" t="s">
        <v>371</v>
      </c>
      <c r="B238" s="30" t="s">
        <v>289</v>
      </c>
      <c r="C238" s="7" t="s">
        <v>429</v>
      </c>
      <c r="D238" s="7"/>
      <c r="E238" s="7" t="s">
        <v>216</v>
      </c>
      <c r="F238" s="42" t="s">
        <v>80</v>
      </c>
      <c r="G238" s="81"/>
      <c r="H238" s="4" t="str">
        <f>Regression!A356</f>
        <v xml:space="preserve">TIME - Meter CLEM Time - Sync Across Interval Boundary </v>
      </c>
      <c r="I238" s="42" t="s">
        <v>80</v>
      </c>
    </row>
    <row r="239" spans="1:9" x14ac:dyDescent="0.35">
      <c r="A239" s="4" t="s">
        <v>371</v>
      </c>
      <c r="B239" s="30" t="s">
        <v>430</v>
      </c>
      <c r="C239" s="102" t="s">
        <v>634</v>
      </c>
      <c r="D239" s="7"/>
      <c r="E239" s="7" t="s">
        <v>216</v>
      </c>
      <c r="F239" s="42" t="s">
        <v>6</v>
      </c>
      <c r="G239" s="81"/>
      <c r="H239" s="4" t="str">
        <f>Regression!A158</f>
        <v>METERING - Energy - 35 Days Stored Data - 35 Days Post Upgrade</v>
      </c>
      <c r="I239" s="42" t="s">
        <v>6</v>
      </c>
    </row>
    <row r="240" spans="1:9" x14ac:dyDescent="0.35">
      <c r="A240" s="4" t="s">
        <v>371</v>
      </c>
      <c r="B240" s="79" t="s">
        <v>432</v>
      </c>
      <c r="C240" s="68" t="s">
        <v>625</v>
      </c>
      <c r="D240" s="44" t="s">
        <v>626</v>
      </c>
      <c r="E240" s="27" t="s">
        <v>333</v>
      </c>
      <c r="F240" s="85" t="s">
        <v>40</v>
      </c>
      <c r="G240" s="81"/>
      <c r="H240" s="57" t="s">
        <v>22</v>
      </c>
      <c r="I240" s="85" t="s">
        <v>40</v>
      </c>
    </row>
    <row r="241" spans="1:9" x14ac:dyDescent="0.35">
      <c r="A241" s="4" t="s">
        <v>371</v>
      </c>
      <c r="B241" s="79" t="s">
        <v>433</v>
      </c>
      <c r="C241" s="68" t="s">
        <v>627</v>
      </c>
      <c r="D241" s="57" t="str">
        <f>B578</f>
        <v>NMS6026</v>
      </c>
      <c r="E241" s="27" t="s">
        <v>333</v>
      </c>
      <c r="F241" s="85" t="s">
        <v>39</v>
      </c>
      <c r="G241" s="81"/>
      <c r="H241" s="57" t="s">
        <v>22</v>
      </c>
      <c r="I241" s="210" t="s">
        <v>39</v>
      </c>
    </row>
    <row r="242" spans="1:9" x14ac:dyDescent="0.35">
      <c r="A242" s="7" t="s">
        <v>371</v>
      </c>
      <c r="B242" s="30" t="s">
        <v>434</v>
      </c>
      <c r="C242" s="102" t="s">
        <v>628</v>
      </c>
      <c r="D242" s="7"/>
      <c r="E242" s="7" t="s">
        <v>216</v>
      </c>
      <c r="F242" s="85" t="s">
        <v>31</v>
      </c>
      <c r="G242" s="81"/>
      <c r="H242" s="4" t="str">
        <f>Regression!A318</f>
        <v xml:space="preserve">SUPPLY SWITCHING - Sensitive Load - Overides Load Control </v>
      </c>
      <c r="I242" s="103" t="s">
        <v>31</v>
      </c>
    </row>
    <row r="243" spans="1:9" x14ac:dyDescent="0.35">
      <c r="A243" s="4" t="s">
        <v>371</v>
      </c>
      <c r="B243" s="79" t="s">
        <v>435</v>
      </c>
      <c r="C243" s="68" t="s">
        <v>629</v>
      </c>
      <c r="D243" s="57" t="str">
        <f>B88</f>
        <v>DPI 3.6.2.a.5</v>
      </c>
      <c r="E243" s="27" t="s">
        <v>333</v>
      </c>
      <c r="F243" s="85" t="s">
        <v>40</v>
      </c>
      <c r="G243" s="81"/>
      <c r="H243" s="57" t="s">
        <v>22</v>
      </c>
      <c r="I243" s="85" t="s">
        <v>40</v>
      </c>
    </row>
    <row r="244" spans="1:9" x14ac:dyDescent="0.35">
      <c r="A244" s="4" t="s">
        <v>371</v>
      </c>
      <c r="B244" s="79" t="s">
        <v>436</v>
      </c>
      <c r="C244" s="68" t="s">
        <v>219</v>
      </c>
      <c r="D244" s="57" t="str">
        <f>B93</f>
        <v>DPI 3.6.2.a.8</v>
      </c>
      <c r="E244" s="27" t="s">
        <v>333</v>
      </c>
      <c r="F244" s="85" t="s">
        <v>40</v>
      </c>
      <c r="G244" s="81"/>
      <c r="H244" s="57" t="s">
        <v>22</v>
      </c>
      <c r="I244" s="85" t="s">
        <v>40</v>
      </c>
    </row>
    <row r="245" spans="1:9" x14ac:dyDescent="0.35">
      <c r="A245" s="7" t="s">
        <v>371</v>
      </c>
      <c r="B245" s="30" t="s">
        <v>290</v>
      </c>
      <c r="C245" s="7" t="s">
        <v>303</v>
      </c>
      <c r="D245" s="4"/>
      <c r="E245" s="7" t="s">
        <v>216</v>
      </c>
      <c r="F245" s="76" t="s">
        <v>40</v>
      </c>
      <c r="G245" s="81"/>
      <c r="H245" s="4" t="str">
        <f>Regression!A136</f>
        <v>LOAD CONTROL - Boost Meter LCD Display</v>
      </c>
      <c r="I245" s="76" t="s">
        <v>40</v>
      </c>
    </row>
    <row r="246" spans="1:9" x14ac:dyDescent="0.35">
      <c r="A246" s="4" t="s">
        <v>371</v>
      </c>
      <c r="B246" s="79" t="s">
        <v>437</v>
      </c>
      <c r="C246" s="68" t="s">
        <v>630</v>
      </c>
      <c r="D246" s="44"/>
      <c r="E246" s="27" t="s">
        <v>332</v>
      </c>
      <c r="F246" s="85" t="s">
        <v>40</v>
      </c>
      <c r="G246" s="97" t="s">
        <v>631</v>
      </c>
      <c r="H246" s="57" t="s">
        <v>22</v>
      </c>
      <c r="I246" s="85" t="s">
        <v>40</v>
      </c>
    </row>
    <row r="247" spans="1:9" x14ac:dyDescent="0.35">
      <c r="A247" s="4" t="s">
        <v>371</v>
      </c>
      <c r="B247" s="79" t="s">
        <v>438</v>
      </c>
      <c r="C247" s="88" t="s">
        <v>616</v>
      </c>
      <c r="D247" s="44" t="str">
        <f>B99</f>
        <v>DPI 3.7.a</v>
      </c>
      <c r="E247" s="27" t="s">
        <v>333</v>
      </c>
      <c r="F247" s="88" t="s">
        <v>38</v>
      </c>
      <c r="G247" s="95"/>
      <c r="H247" s="57" t="s">
        <v>22</v>
      </c>
      <c r="I247" s="88" t="s">
        <v>38</v>
      </c>
    </row>
    <row r="248" spans="1:9" x14ac:dyDescent="0.35">
      <c r="A248" s="7" t="s">
        <v>371</v>
      </c>
      <c r="B248" s="30" t="s">
        <v>439</v>
      </c>
      <c r="C248" s="92" t="s">
        <v>1133</v>
      </c>
      <c r="D248" s="44"/>
      <c r="E248" s="7" t="s">
        <v>216</v>
      </c>
      <c r="F248" s="88" t="s">
        <v>38</v>
      </c>
      <c r="G248" s="95"/>
      <c r="H248" s="4" t="str">
        <f>Regression!A246</f>
        <v>OUTAGE DETECTION - Start Event - Prolonged Outage</v>
      </c>
      <c r="I248" s="88" t="s">
        <v>38</v>
      </c>
    </row>
    <row r="249" spans="1:9" x14ac:dyDescent="0.35">
      <c r="A249" s="4" t="s">
        <v>371</v>
      </c>
      <c r="B249" s="79" t="s">
        <v>440</v>
      </c>
      <c r="C249" s="88" t="s">
        <v>624</v>
      </c>
      <c r="D249" s="44"/>
      <c r="E249" s="29" t="s">
        <v>332</v>
      </c>
      <c r="F249" s="88" t="s">
        <v>38</v>
      </c>
      <c r="G249" s="97" t="s">
        <v>1131</v>
      </c>
      <c r="H249" s="57" t="s">
        <v>22</v>
      </c>
      <c r="I249" s="88" t="s">
        <v>38</v>
      </c>
    </row>
    <row r="250" spans="1:9" x14ac:dyDescent="0.35">
      <c r="A250" s="4" t="s">
        <v>371</v>
      </c>
      <c r="B250" s="79" t="s">
        <v>441</v>
      </c>
      <c r="C250" s="88" t="s">
        <v>618</v>
      </c>
      <c r="D250" s="44"/>
      <c r="E250" s="27" t="s">
        <v>332</v>
      </c>
      <c r="F250" s="103" t="s">
        <v>325</v>
      </c>
      <c r="G250" s="97" t="s">
        <v>619</v>
      </c>
      <c r="H250" s="57" t="s">
        <v>22</v>
      </c>
      <c r="I250" s="103" t="s">
        <v>325</v>
      </c>
    </row>
    <row r="251" spans="1:9" x14ac:dyDescent="0.35">
      <c r="A251" s="7" t="s">
        <v>371</v>
      </c>
      <c r="B251" s="30" t="s">
        <v>442</v>
      </c>
      <c r="C251" s="101" t="s">
        <v>101</v>
      </c>
      <c r="D251" s="44"/>
      <c r="E251" s="7" t="s">
        <v>216</v>
      </c>
      <c r="F251" s="88" t="s">
        <v>38</v>
      </c>
      <c r="G251" s="95"/>
      <c r="H251" s="4" t="str">
        <f>Regression!A244</f>
        <v>OUTAGE DETECTION - Restoration Event - Proloned Outage</v>
      </c>
      <c r="I251" s="88" t="s">
        <v>38</v>
      </c>
    </row>
    <row r="252" spans="1:9" x14ac:dyDescent="0.35">
      <c r="A252" s="4" t="s">
        <v>371</v>
      </c>
      <c r="B252" s="79" t="s">
        <v>443</v>
      </c>
      <c r="C252" s="88" t="s">
        <v>622</v>
      </c>
      <c r="D252" s="44"/>
      <c r="E252" s="68" t="s">
        <v>330</v>
      </c>
      <c r="F252" s="88" t="s">
        <v>10</v>
      </c>
      <c r="G252" s="95"/>
      <c r="H252" s="57" t="s">
        <v>22</v>
      </c>
      <c r="I252" s="94" t="s">
        <v>10</v>
      </c>
    </row>
    <row r="253" spans="1:9" x14ac:dyDescent="0.35">
      <c r="A253" s="4" t="s">
        <v>371</v>
      </c>
      <c r="B253" s="79" t="s">
        <v>444</v>
      </c>
      <c r="C253" s="94" t="s">
        <v>621</v>
      </c>
      <c r="D253" s="44"/>
      <c r="E253" s="68" t="s">
        <v>330</v>
      </c>
      <c r="F253" s="94" t="s">
        <v>10</v>
      </c>
      <c r="G253" s="95"/>
      <c r="H253" s="57" t="s">
        <v>22</v>
      </c>
      <c r="I253" s="94" t="s">
        <v>10</v>
      </c>
    </row>
    <row r="254" spans="1:9" x14ac:dyDescent="0.35">
      <c r="A254" s="4" t="s">
        <v>371</v>
      </c>
      <c r="B254" s="79" t="s">
        <v>445</v>
      </c>
      <c r="C254" s="108" t="s">
        <v>620</v>
      </c>
      <c r="D254" s="44"/>
      <c r="E254" s="68" t="s">
        <v>330</v>
      </c>
      <c r="F254" s="108" t="s">
        <v>10</v>
      </c>
      <c r="G254" s="95"/>
      <c r="H254" s="57" t="s">
        <v>22</v>
      </c>
      <c r="I254" s="108" t="s">
        <v>10</v>
      </c>
    </row>
    <row r="255" spans="1:9" x14ac:dyDescent="0.35">
      <c r="A255" s="321" t="s">
        <v>371</v>
      </c>
      <c r="B255" s="329" t="s">
        <v>446</v>
      </c>
      <c r="C255" s="321" t="s">
        <v>617</v>
      </c>
      <c r="D255" s="346"/>
      <c r="E255" s="321" t="s">
        <v>216</v>
      </c>
      <c r="F255" s="367" t="s">
        <v>38</v>
      </c>
      <c r="G255" s="330" t="s">
        <v>653</v>
      </c>
      <c r="H255" s="4" t="str">
        <f>Regression!A249</f>
        <v>OUTAGE DETECTION - Voltage (Phase) Failure - End</v>
      </c>
      <c r="I255" s="88" t="s">
        <v>38</v>
      </c>
    </row>
    <row r="256" spans="1:9" x14ac:dyDescent="0.35">
      <c r="A256" s="328"/>
      <c r="B256" s="328"/>
      <c r="C256" s="328"/>
      <c r="D256" s="347"/>
      <c r="E256" s="328"/>
      <c r="F256" s="328"/>
      <c r="G256" s="391"/>
      <c r="H256" s="4" t="str">
        <f>Regression!A250</f>
        <v>OUTAGE DETECTION - Voltage (Phase) Failure - Min Peak</v>
      </c>
      <c r="I256" s="108" t="s">
        <v>38</v>
      </c>
    </row>
    <row r="257" spans="1:9" x14ac:dyDescent="0.35">
      <c r="A257" s="328"/>
      <c r="B257" s="328"/>
      <c r="C257" s="328"/>
      <c r="D257" s="347"/>
      <c r="E257" s="328"/>
      <c r="F257" s="328"/>
      <c r="G257" s="391"/>
      <c r="H257" s="4" t="str">
        <f>Regression!A251</f>
        <v>OUTAGE DETECTION - Voltage (Phase) Failure - Ptime</v>
      </c>
      <c r="I257" s="108" t="s">
        <v>38</v>
      </c>
    </row>
    <row r="258" spans="1:9" x14ac:dyDescent="0.35">
      <c r="A258" s="327"/>
      <c r="B258" s="327"/>
      <c r="C258" s="327"/>
      <c r="D258" s="348"/>
      <c r="E258" s="327"/>
      <c r="F258" s="327"/>
      <c r="G258" s="392"/>
      <c r="H258" s="4" t="str">
        <f>Regression!A252</f>
        <v>OUTAGE DETECTION - Voltage (Phase) Failure - Start</v>
      </c>
      <c r="I258" s="108" t="s">
        <v>38</v>
      </c>
    </row>
    <row r="259" spans="1:9" x14ac:dyDescent="0.35">
      <c r="A259" s="7" t="s">
        <v>371</v>
      </c>
      <c r="B259" s="30" t="s">
        <v>447</v>
      </c>
      <c r="C259" s="92" t="s">
        <v>1207</v>
      </c>
      <c r="D259" s="44"/>
      <c r="E259" s="7" t="s">
        <v>216</v>
      </c>
      <c r="F259" s="94" t="s">
        <v>10</v>
      </c>
      <c r="G259" s="95"/>
      <c r="H259" s="4" t="str">
        <f>Regression!A125</f>
        <v>HARDWARE - Meter - 2 Phase Installation</v>
      </c>
      <c r="I259" s="94" t="s">
        <v>10</v>
      </c>
    </row>
    <row r="260" spans="1:9" x14ac:dyDescent="0.35">
      <c r="A260" s="4" t="s">
        <v>371</v>
      </c>
      <c r="B260" s="79" t="s">
        <v>448</v>
      </c>
      <c r="C260" s="94" t="s">
        <v>608</v>
      </c>
      <c r="D260" s="44" t="s">
        <v>609</v>
      </c>
      <c r="E260" s="29" t="s">
        <v>333</v>
      </c>
      <c r="F260" s="88" t="s">
        <v>222</v>
      </c>
      <c r="G260" s="95"/>
      <c r="H260" s="57" t="s">
        <v>22</v>
      </c>
      <c r="I260" s="94" t="s">
        <v>222</v>
      </c>
    </row>
    <row r="261" spans="1:9" x14ac:dyDescent="0.35">
      <c r="A261" s="321" t="s">
        <v>371</v>
      </c>
      <c r="B261" s="329" t="s">
        <v>449</v>
      </c>
      <c r="C261" s="321" t="s">
        <v>615</v>
      </c>
      <c r="D261" s="326"/>
      <c r="E261" s="321" t="s">
        <v>216</v>
      </c>
      <c r="F261" s="326" t="s">
        <v>44</v>
      </c>
      <c r="G261" s="321"/>
      <c r="H261" s="4" t="str">
        <f>Regression!A281</f>
        <v>QoS - Voltage Sag - End</v>
      </c>
      <c r="I261" s="77" t="s">
        <v>44</v>
      </c>
    </row>
    <row r="262" spans="1:9" x14ac:dyDescent="0.35">
      <c r="A262" s="340"/>
      <c r="B262" s="349"/>
      <c r="C262" s="340"/>
      <c r="D262" s="345"/>
      <c r="E262" s="345"/>
      <c r="F262" s="328"/>
      <c r="G262" s="328"/>
      <c r="H262" s="4" t="str">
        <f>Regression!A282</f>
        <v>QoS - Voltage Sag - Min Peak</v>
      </c>
      <c r="I262" s="77" t="s">
        <v>44</v>
      </c>
    </row>
    <row r="263" spans="1:9" x14ac:dyDescent="0.35">
      <c r="A263" s="340"/>
      <c r="B263" s="349"/>
      <c r="C263" s="340"/>
      <c r="D263" s="345"/>
      <c r="E263" s="345"/>
      <c r="F263" s="328"/>
      <c r="G263" s="328"/>
      <c r="H263" s="4" t="str">
        <f>Regression!A283</f>
        <v>QoS - Voltage Sag - Ptime</v>
      </c>
      <c r="I263" s="77" t="s">
        <v>44</v>
      </c>
    </row>
    <row r="264" spans="1:9" x14ac:dyDescent="0.35">
      <c r="A264" s="340"/>
      <c r="B264" s="349"/>
      <c r="C264" s="340"/>
      <c r="D264" s="345"/>
      <c r="E264" s="345"/>
      <c r="F264" s="328"/>
      <c r="G264" s="328"/>
      <c r="H264" s="4" t="str">
        <f>Regression!A284</f>
        <v>QoS - Voltage Sag - Start</v>
      </c>
      <c r="I264" s="77" t="s">
        <v>44</v>
      </c>
    </row>
    <row r="265" spans="1:9" x14ac:dyDescent="0.35">
      <c r="A265" s="340"/>
      <c r="B265" s="349"/>
      <c r="C265" s="340"/>
      <c r="D265" s="345"/>
      <c r="E265" s="345"/>
      <c r="F265" s="328"/>
      <c r="G265" s="328"/>
      <c r="H265" s="4" t="str">
        <f>Regression!A285</f>
        <v>QoS - Voltage Swell - End</v>
      </c>
      <c r="I265" s="77" t="s">
        <v>44</v>
      </c>
    </row>
    <row r="266" spans="1:9" x14ac:dyDescent="0.35">
      <c r="A266" s="340"/>
      <c r="B266" s="349"/>
      <c r="C266" s="340"/>
      <c r="D266" s="345"/>
      <c r="E266" s="345"/>
      <c r="F266" s="328"/>
      <c r="G266" s="328"/>
      <c r="H266" s="4" t="str">
        <f>Regression!A286</f>
        <v>QoS - Voltage Swell - Max Peak</v>
      </c>
      <c r="I266" s="77" t="s">
        <v>44</v>
      </c>
    </row>
    <row r="267" spans="1:9" x14ac:dyDescent="0.35">
      <c r="A267" s="340"/>
      <c r="B267" s="349"/>
      <c r="C267" s="340"/>
      <c r="D267" s="345"/>
      <c r="E267" s="345"/>
      <c r="F267" s="328"/>
      <c r="G267" s="328"/>
      <c r="H267" s="4" t="str">
        <f>Regression!A287</f>
        <v>QoS - Voltage Swell - Ptime</v>
      </c>
      <c r="I267" s="77" t="s">
        <v>44</v>
      </c>
    </row>
    <row r="268" spans="1:9" x14ac:dyDescent="0.35">
      <c r="A268" s="340"/>
      <c r="B268" s="349"/>
      <c r="C268" s="340"/>
      <c r="D268" s="345"/>
      <c r="E268" s="345"/>
      <c r="F268" s="328"/>
      <c r="G268" s="328"/>
      <c r="H268" s="4" t="str">
        <f>Regression!A288</f>
        <v>QoS - Voltage Swell - Start</v>
      </c>
      <c r="I268" s="77" t="s">
        <v>44</v>
      </c>
    </row>
    <row r="269" spans="1:9" x14ac:dyDescent="0.35">
      <c r="A269" s="340"/>
      <c r="B269" s="349"/>
      <c r="C269" s="340"/>
      <c r="D269" s="345"/>
      <c r="E269" s="345"/>
      <c r="F269" s="328"/>
      <c r="G269" s="328"/>
      <c r="H269" s="4" t="str">
        <f>Regression!A269</f>
        <v>QoS - Low Power Factor - End</v>
      </c>
      <c r="I269" s="77" t="s">
        <v>44</v>
      </c>
    </row>
    <row r="270" spans="1:9" x14ac:dyDescent="0.35">
      <c r="A270" s="340"/>
      <c r="B270" s="349"/>
      <c r="C270" s="340"/>
      <c r="D270" s="345"/>
      <c r="E270" s="345"/>
      <c r="F270" s="328"/>
      <c r="G270" s="328"/>
      <c r="H270" s="4" t="str">
        <f>Regression!A270</f>
        <v>QoS - Low Power Factor - Start</v>
      </c>
      <c r="I270" s="77" t="s">
        <v>44</v>
      </c>
    </row>
    <row r="271" spans="1:9" x14ac:dyDescent="0.35">
      <c r="A271" s="340"/>
      <c r="B271" s="349"/>
      <c r="C271" s="340"/>
      <c r="D271" s="345"/>
      <c r="E271" s="345"/>
      <c r="F271" s="328"/>
      <c r="G271" s="328"/>
      <c r="H271" s="4" t="str">
        <f>Regression!A271</f>
        <v>QoS - Over Current End</v>
      </c>
      <c r="I271" s="77" t="s">
        <v>44</v>
      </c>
    </row>
    <row r="272" spans="1:9" x14ac:dyDescent="0.35">
      <c r="A272" s="322"/>
      <c r="B272" s="380"/>
      <c r="C272" s="322"/>
      <c r="D272" s="357"/>
      <c r="E272" s="357"/>
      <c r="F272" s="327"/>
      <c r="G272" s="327"/>
      <c r="H272" s="4" t="str">
        <f>Regression!A272</f>
        <v>QoS - Over Current Start</v>
      </c>
      <c r="I272" s="77" t="s">
        <v>44</v>
      </c>
    </row>
    <row r="273" spans="1:9" x14ac:dyDescent="0.35">
      <c r="A273" s="4" t="s">
        <v>371</v>
      </c>
      <c r="B273" s="79" t="s">
        <v>611</v>
      </c>
      <c r="C273" s="94" t="s">
        <v>610</v>
      </c>
      <c r="D273" s="93"/>
      <c r="E273" s="27" t="s">
        <v>332</v>
      </c>
      <c r="F273" s="91" t="s">
        <v>325</v>
      </c>
      <c r="G273" s="97" t="s">
        <v>614</v>
      </c>
      <c r="H273" s="4" t="s">
        <v>22</v>
      </c>
      <c r="I273" s="91" t="s">
        <v>325</v>
      </c>
    </row>
    <row r="274" spans="1:9" x14ac:dyDescent="0.35">
      <c r="A274" s="4" t="s">
        <v>371</v>
      </c>
      <c r="B274" s="79" t="s">
        <v>450</v>
      </c>
      <c r="C274" s="94" t="s">
        <v>613</v>
      </c>
      <c r="D274" s="44"/>
      <c r="E274" s="27" t="s">
        <v>332</v>
      </c>
      <c r="F274" s="91" t="s">
        <v>325</v>
      </c>
      <c r="G274" s="97" t="s">
        <v>614</v>
      </c>
      <c r="H274" s="4" t="s">
        <v>22</v>
      </c>
      <c r="I274" s="91" t="s">
        <v>325</v>
      </c>
    </row>
    <row r="275" spans="1:9" x14ac:dyDescent="0.35">
      <c r="A275" s="4" t="s">
        <v>371</v>
      </c>
      <c r="B275" s="79" t="s">
        <v>451</v>
      </c>
      <c r="C275" s="94" t="s">
        <v>612</v>
      </c>
      <c r="D275" s="44" t="str">
        <f>B102</f>
        <v>DPI 3.8.a</v>
      </c>
      <c r="E275" s="29" t="s">
        <v>333</v>
      </c>
      <c r="F275" s="88" t="s">
        <v>10</v>
      </c>
      <c r="G275" s="95"/>
      <c r="H275" s="4" t="s">
        <v>22</v>
      </c>
      <c r="I275" s="94" t="s">
        <v>10</v>
      </c>
    </row>
    <row r="276" spans="1:9" x14ac:dyDescent="0.35">
      <c r="A276" s="4" t="s">
        <v>371</v>
      </c>
      <c r="B276" s="79" t="s">
        <v>452</v>
      </c>
      <c r="C276" s="88" t="s">
        <v>607</v>
      </c>
      <c r="D276" s="44" t="str">
        <f>B139</f>
        <v>DPI 3.9.2.e</v>
      </c>
      <c r="E276" s="29" t="s">
        <v>333</v>
      </c>
      <c r="F276" s="88" t="s">
        <v>43</v>
      </c>
      <c r="G276" s="223"/>
      <c r="H276" s="4" t="s">
        <v>22</v>
      </c>
      <c r="I276" s="88" t="s">
        <v>43</v>
      </c>
    </row>
    <row r="277" spans="1:9" x14ac:dyDescent="0.35">
      <c r="A277" s="7" t="s">
        <v>371</v>
      </c>
      <c r="B277" s="30" t="s">
        <v>453</v>
      </c>
      <c r="C277" s="92" t="s">
        <v>603</v>
      </c>
      <c r="D277" s="44"/>
      <c r="E277" s="7" t="s">
        <v>216</v>
      </c>
      <c r="F277" s="88" t="s">
        <v>31</v>
      </c>
      <c r="G277" s="95"/>
      <c r="H277" s="41" t="str">
        <f>Regression!A316</f>
        <v>SUPPLY SWITCHING - Sensitive Load - Overides ESCC - Set ESCC 1st</v>
      </c>
      <c r="I277" s="88" t="s">
        <v>31</v>
      </c>
    </row>
    <row r="278" spans="1:9" x14ac:dyDescent="0.35">
      <c r="A278" s="7" t="s">
        <v>371</v>
      </c>
      <c r="B278" s="30" t="s">
        <v>454</v>
      </c>
      <c r="C278" s="92" t="s">
        <v>604</v>
      </c>
      <c r="D278" s="44"/>
      <c r="E278" s="7" t="s">
        <v>216</v>
      </c>
      <c r="F278" s="94" t="s">
        <v>31</v>
      </c>
      <c r="G278" s="95"/>
      <c r="H278" s="4" t="str">
        <f>Regression!A311</f>
        <v>SUPPLY SWITCHING - Sensitive Load - Enabled Event</v>
      </c>
      <c r="I278" s="94" t="s">
        <v>31</v>
      </c>
    </row>
    <row r="279" spans="1:9" x14ac:dyDescent="0.35">
      <c r="A279" s="4" t="s">
        <v>371</v>
      </c>
      <c r="B279" s="79" t="s">
        <v>455</v>
      </c>
      <c r="C279" s="88" t="s">
        <v>605</v>
      </c>
      <c r="D279" s="44" t="str">
        <f>B123&amp;", "&amp;B124</f>
        <v>DPI 3.8.4.7, DPI 3.8.4.8</v>
      </c>
      <c r="E279" s="29" t="s">
        <v>333</v>
      </c>
      <c r="F279" s="88" t="s">
        <v>43</v>
      </c>
      <c r="G279" s="223"/>
      <c r="H279" s="4" t="s">
        <v>22</v>
      </c>
      <c r="I279" s="88" t="s">
        <v>43</v>
      </c>
    </row>
    <row r="280" spans="1:9" x14ac:dyDescent="0.35">
      <c r="A280" s="7" t="s">
        <v>371</v>
      </c>
      <c r="B280" s="30" t="s">
        <v>456</v>
      </c>
      <c r="C280" s="217" t="s">
        <v>606</v>
      </c>
      <c r="D280" s="44"/>
      <c r="E280" s="219" t="s">
        <v>216</v>
      </c>
      <c r="F280" s="88" t="s">
        <v>43</v>
      </c>
      <c r="G280" s="223"/>
      <c r="H280" s="4" t="str">
        <f>Regression!A330</f>
        <v>SCC - ESCC Schedule with Randomisation</v>
      </c>
      <c r="I280" s="88" t="s">
        <v>43</v>
      </c>
    </row>
    <row r="281" spans="1:9" x14ac:dyDescent="0.35">
      <c r="A281" s="4" t="s">
        <v>371</v>
      </c>
      <c r="B281" s="79" t="s">
        <v>457</v>
      </c>
      <c r="C281" s="88" t="s">
        <v>594</v>
      </c>
      <c r="D281" s="44" t="str">
        <f>B156</f>
        <v>DPI 3.11</v>
      </c>
      <c r="E281" s="29" t="s">
        <v>333</v>
      </c>
      <c r="F281" s="88" t="s">
        <v>41</v>
      </c>
      <c r="G281" s="95"/>
      <c r="H281" s="4" t="s">
        <v>22</v>
      </c>
      <c r="I281" s="88" t="s">
        <v>41</v>
      </c>
    </row>
    <row r="282" spans="1:9" x14ac:dyDescent="0.35">
      <c r="A282" s="4" t="s">
        <v>371</v>
      </c>
      <c r="B282" s="79" t="s">
        <v>458</v>
      </c>
      <c r="C282" s="88" t="s">
        <v>595</v>
      </c>
      <c r="D282" s="44" t="str">
        <f>B156</f>
        <v>DPI 3.11</v>
      </c>
      <c r="E282" s="29" t="s">
        <v>333</v>
      </c>
      <c r="F282" s="88" t="s">
        <v>41</v>
      </c>
      <c r="G282" s="95"/>
      <c r="H282" s="4" t="s">
        <v>22</v>
      </c>
      <c r="I282" s="88" t="s">
        <v>41</v>
      </c>
    </row>
    <row r="283" spans="1:9" x14ac:dyDescent="0.35">
      <c r="A283" s="4" t="s">
        <v>371</v>
      </c>
      <c r="B283" s="79" t="s">
        <v>459</v>
      </c>
      <c r="C283" s="88" t="s">
        <v>596</v>
      </c>
      <c r="D283" s="44" t="str">
        <f>B156</f>
        <v>DPI 3.11</v>
      </c>
      <c r="E283" s="29" t="s">
        <v>333</v>
      </c>
      <c r="F283" s="88" t="s">
        <v>41</v>
      </c>
      <c r="G283" s="95"/>
      <c r="H283" s="4" t="s">
        <v>22</v>
      </c>
      <c r="I283" s="88" t="s">
        <v>41</v>
      </c>
    </row>
    <row r="284" spans="1:9" x14ac:dyDescent="0.35">
      <c r="A284" s="4" t="s">
        <v>371</v>
      </c>
      <c r="B284" s="79" t="s">
        <v>460</v>
      </c>
      <c r="C284" s="88" t="s">
        <v>597</v>
      </c>
      <c r="D284" s="44" t="str">
        <f>B156</f>
        <v>DPI 3.11</v>
      </c>
      <c r="E284" s="29" t="s">
        <v>333</v>
      </c>
      <c r="F284" s="88" t="s">
        <v>41</v>
      </c>
      <c r="G284" s="95"/>
      <c r="H284" s="4" t="s">
        <v>22</v>
      </c>
      <c r="I284" s="88" t="s">
        <v>41</v>
      </c>
    </row>
    <row r="285" spans="1:9" x14ac:dyDescent="0.35">
      <c r="A285" s="4" t="s">
        <v>371</v>
      </c>
      <c r="B285" s="79" t="s">
        <v>461</v>
      </c>
      <c r="C285" s="88" t="s">
        <v>598</v>
      </c>
      <c r="D285" s="44" t="str">
        <f>B156</f>
        <v>DPI 3.11</v>
      </c>
      <c r="E285" s="29" t="s">
        <v>333</v>
      </c>
      <c r="F285" s="88" t="s">
        <v>41</v>
      </c>
      <c r="G285" s="95"/>
      <c r="H285" s="4" t="s">
        <v>22</v>
      </c>
      <c r="I285" s="88" t="s">
        <v>41</v>
      </c>
    </row>
    <row r="286" spans="1:9" x14ac:dyDescent="0.35">
      <c r="A286" s="4" t="s">
        <v>371</v>
      </c>
      <c r="B286" s="79" t="s">
        <v>462</v>
      </c>
      <c r="C286" s="88" t="s">
        <v>599</v>
      </c>
      <c r="D286" s="44"/>
      <c r="E286" s="27" t="s">
        <v>332</v>
      </c>
      <c r="F286" s="88" t="s">
        <v>41</v>
      </c>
      <c r="G286" s="97" t="s">
        <v>600</v>
      </c>
      <c r="H286" s="4" t="s">
        <v>22</v>
      </c>
      <c r="I286" s="88" t="s">
        <v>41</v>
      </c>
    </row>
    <row r="287" spans="1:9" x14ac:dyDescent="0.35">
      <c r="A287" s="4" t="s">
        <v>371</v>
      </c>
      <c r="B287" s="79" t="s">
        <v>463</v>
      </c>
      <c r="C287" s="88" t="s">
        <v>601</v>
      </c>
      <c r="D287" s="44" t="str">
        <f>B156</f>
        <v>DPI 3.11</v>
      </c>
      <c r="E287" s="29" t="s">
        <v>333</v>
      </c>
      <c r="F287" s="88" t="s">
        <v>41</v>
      </c>
      <c r="G287" s="95"/>
      <c r="H287" s="4" t="s">
        <v>22</v>
      </c>
      <c r="I287" s="88" t="s">
        <v>41</v>
      </c>
    </row>
    <row r="288" spans="1:9" x14ac:dyDescent="0.35">
      <c r="A288" s="4" t="s">
        <v>371</v>
      </c>
      <c r="B288" s="79" t="s">
        <v>464</v>
      </c>
      <c r="C288" s="94" t="s">
        <v>602</v>
      </c>
      <c r="D288" s="44"/>
      <c r="E288" s="27" t="s">
        <v>332</v>
      </c>
      <c r="F288" s="88" t="s">
        <v>41</v>
      </c>
      <c r="G288" s="97" t="s">
        <v>600</v>
      </c>
      <c r="H288" s="4" t="s">
        <v>22</v>
      </c>
      <c r="I288" s="88" t="s">
        <v>41</v>
      </c>
    </row>
    <row r="289" spans="1:9" x14ac:dyDescent="0.35">
      <c r="A289" s="4" t="s">
        <v>371</v>
      </c>
      <c r="B289" s="79" t="s">
        <v>465</v>
      </c>
      <c r="C289" s="88" t="s">
        <v>478</v>
      </c>
      <c r="D289" s="96" t="str">
        <f>B163&amp;", "&amp;B165</f>
        <v>DPI 3.12.a, DPI 3.12.b</v>
      </c>
      <c r="E289" s="29" t="s">
        <v>333</v>
      </c>
      <c r="F289" s="88" t="s">
        <v>39</v>
      </c>
      <c r="G289" s="95"/>
      <c r="H289" s="4" t="s">
        <v>22</v>
      </c>
      <c r="I289" s="88" t="s">
        <v>39</v>
      </c>
    </row>
    <row r="290" spans="1:9" x14ac:dyDescent="0.35">
      <c r="A290" s="4" t="s">
        <v>371</v>
      </c>
      <c r="B290" s="79" t="s">
        <v>466</v>
      </c>
      <c r="C290" s="88" t="s">
        <v>467</v>
      </c>
      <c r="D290" s="44" t="str">
        <f>B165&amp;", "&amp;B150</f>
        <v>DPI 3.12.b, DPI 3.10.f</v>
      </c>
      <c r="E290" s="29" t="s">
        <v>333</v>
      </c>
      <c r="F290" s="88" t="s">
        <v>39</v>
      </c>
      <c r="G290" s="95"/>
      <c r="H290" s="4" t="s">
        <v>22</v>
      </c>
      <c r="I290" s="88" t="s">
        <v>39</v>
      </c>
    </row>
    <row r="291" spans="1:9" x14ac:dyDescent="0.35">
      <c r="A291" s="4" t="s">
        <v>371</v>
      </c>
      <c r="B291" s="79" t="s">
        <v>468</v>
      </c>
      <c r="C291" s="88" t="s">
        <v>585</v>
      </c>
      <c r="D291" s="96" t="str">
        <f>B171&amp;", "&amp;B174</f>
        <v>DPI 3.13.a, DPI 3.13.b</v>
      </c>
      <c r="E291" s="29" t="s">
        <v>333</v>
      </c>
      <c r="F291" s="88" t="s">
        <v>326</v>
      </c>
      <c r="G291" s="95"/>
      <c r="H291" s="4" t="s">
        <v>22</v>
      </c>
      <c r="I291" s="88" t="s">
        <v>326</v>
      </c>
    </row>
    <row r="292" spans="1:9" x14ac:dyDescent="0.35">
      <c r="A292" s="7" t="s">
        <v>371</v>
      </c>
      <c r="B292" s="30" t="s">
        <v>469</v>
      </c>
      <c r="C292" s="92" t="s">
        <v>1198</v>
      </c>
      <c r="D292" s="44"/>
      <c r="E292" s="7" t="s">
        <v>216</v>
      </c>
      <c r="F292" s="88" t="s">
        <v>326</v>
      </c>
      <c r="G292" s="97" t="s">
        <v>587</v>
      </c>
      <c r="H292" s="4" t="str">
        <f>Regression!A71</f>
        <v>FIRMWARE - Revert Image - CLEM</v>
      </c>
      <c r="I292" s="88" t="s">
        <v>326</v>
      </c>
    </row>
    <row r="293" spans="1:9" x14ac:dyDescent="0.35">
      <c r="A293" s="7" t="s">
        <v>371</v>
      </c>
      <c r="B293" s="30" t="s">
        <v>470</v>
      </c>
      <c r="C293" s="237" t="s">
        <v>1199</v>
      </c>
      <c r="D293" s="44"/>
      <c r="E293" s="7" t="s">
        <v>216</v>
      </c>
      <c r="F293" s="88" t="s">
        <v>326</v>
      </c>
      <c r="G293" s="97" t="s">
        <v>587</v>
      </c>
      <c r="H293" s="4" t="str">
        <f>Regression!A71</f>
        <v>FIRMWARE - Revert Image - CLEM</v>
      </c>
      <c r="I293" s="88" t="s">
        <v>326</v>
      </c>
    </row>
    <row r="294" spans="1:9" x14ac:dyDescent="0.35">
      <c r="A294" s="4" t="s">
        <v>371</v>
      </c>
      <c r="B294" s="79" t="s">
        <v>471</v>
      </c>
      <c r="C294" s="88" t="s">
        <v>477</v>
      </c>
      <c r="D294" s="44" t="str">
        <f>B174</f>
        <v>DPI 3.13.b</v>
      </c>
      <c r="E294" s="29" t="s">
        <v>333</v>
      </c>
      <c r="F294" s="88" t="s">
        <v>326</v>
      </c>
      <c r="G294" s="95"/>
      <c r="H294" s="4" t="s">
        <v>22</v>
      </c>
      <c r="I294" s="88" t="s">
        <v>326</v>
      </c>
    </row>
    <row r="295" spans="1:9" x14ac:dyDescent="0.35">
      <c r="A295" s="7" t="s">
        <v>371</v>
      </c>
      <c r="B295" s="30" t="s">
        <v>472</v>
      </c>
      <c r="C295" s="92" t="s">
        <v>586</v>
      </c>
      <c r="D295" s="44"/>
      <c r="E295" s="7" t="s">
        <v>216</v>
      </c>
      <c r="F295" s="88" t="s">
        <v>326</v>
      </c>
      <c r="G295" s="238" t="s">
        <v>926</v>
      </c>
      <c r="H295" s="4" t="str">
        <f>Regression!A71</f>
        <v>FIRMWARE - Revert Image - CLEM</v>
      </c>
      <c r="I295" s="88" t="s">
        <v>326</v>
      </c>
    </row>
    <row r="296" spans="1:9" x14ac:dyDescent="0.35">
      <c r="A296" s="7" t="s">
        <v>371</v>
      </c>
      <c r="B296" s="176" t="s">
        <v>473</v>
      </c>
      <c r="C296" s="92" t="s">
        <v>590</v>
      </c>
      <c r="D296" s="44"/>
      <c r="E296" s="7" t="s">
        <v>216</v>
      </c>
      <c r="F296" s="88" t="s">
        <v>326</v>
      </c>
      <c r="G296" s="97" t="s">
        <v>587</v>
      </c>
      <c r="H296" s="4" t="str">
        <f>Regression!A80</f>
        <v>FIRMWARE - Store Function - CLEM</v>
      </c>
      <c r="I296" s="88" t="s">
        <v>326</v>
      </c>
    </row>
    <row r="297" spans="1:9" x14ac:dyDescent="0.35">
      <c r="A297" s="4" t="s">
        <v>371</v>
      </c>
      <c r="B297" s="79" t="s">
        <v>474</v>
      </c>
      <c r="C297" s="88" t="s">
        <v>927</v>
      </c>
      <c r="D297" s="44"/>
      <c r="E297" s="99" t="s">
        <v>330</v>
      </c>
      <c r="F297" s="88" t="s">
        <v>326</v>
      </c>
      <c r="G297" s="95"/>
      <c r="H297" s="4" t="s">
        <v>22</v>
      </c>
      <c r="I297" s="88" t="s">
        <v>326</v>
      </c>
    </row>
    <row r="298" spans="1:9" x14ac:dyDescent="0.35">
      <c r="A298" s="4" t="s">
        <v>371</v>
      </c>
      <c r="B298" s="30" t="s">
        <v>475</v>
      </c>
      <c r="C298" s="92" t="s">
        <v>591</v>
      </c>
      <c r="D298" s="44"/>
      <c r="E298" s="7" t="s">
        <v>216</v>
      </c>
      <c r="F298" s="88" t="s">
        <v>326</v>
      </c>
      <c r="G298" s="97" t="s">
        <v>587</v>
      </c>
      <c r="H298" s="4" t="str">
        <f>Regression!A88</f>
        <v>FIRMWARE - Upgrade - CLEM - Event</v>
      </c>
      <c r="I298" s="88" t="s">
        <v>326</v>
      </c>
    </row>
    <row r="299" spans="1:9" x14ac:dyDescent="0.35">
      <c r="A299" s="4" t="s">
        <v>371</v>
      </c>
      <c r="B299" s="79" t="s">
        <v>476</v>
      </c>
      <c r="C299" s="88" t="s">
        <v>588</v>
      </c>
      <c r="D299" s="44"/>
      <c r="E299" s="29" t="s">
        <v>332</v>
      </c>
      <c r="F299" s="88" t="s">
        <v>326</v>
      </c>
      <c r="G299" s="97" t="s">
        <v>589</v>
      </c>
      <c r="H299" s="4" t="s">
        <v>22</v>
      </c>
      <c r="I299" s="88" t="s">
        <v>326</v>
      </c>
    </row>
    <row r="300" spans="1:9" x14ac:dyDescent="0.35">
      <c r="A300" s="321" t="s">
        <v>371</v>
      </c>
      <c r="B300" s="329" t="s">
        <v>1125</v>
      </c>
      <c r="C300" s="321" t="s">
        <v>1128</v>
      </c>
      <c r="D300" s="333"/>
      <c r="E300" s="321" t="s">
        <v>216</v>
      </c>
      <c r="F300" s="367" t="s">
        <v>292</v>
      </c>
      <c r="G300" s="333"/>
      <c r="H300" s="4" t="str">
        <f>Regression!A15</f>
        <v>COMMS - LCD Display - Connection LAN - Meter</v>
      </c>
      <c r="I300" s="212" t="s">
        <v>292</v>
      </c>
    </row>
    <row r="301" spans="1:9" x14ac:dyDescent="0.35">
      <c r="A301" s="340"/>
      <c r="B301" s="328"/>
      <c r="C301" s="328"/>
      <c r="D301" s="376"/>
      <c r="E301" s="361"/>
      <c r="F301" s="328"/>
      <c r="G301" s="376"/>
      <c r="H301" s="4" t="str">
        <f>Regression!A16</f>
        <v>COMMS - LCD Display - Connection LAN - MicroAP</v>
      </c>
      <c r="I301" s="257" t="s">
        <v>292</v>
      </c>
    </row>
    <row r="302" spans="1:9" x14ac:dyDescent="0.35">
      <c r="A302" s="322"/>
      <c r="B302" s="327"/>
      <c r="C302" s="327"/>
      <c r="D302" s="377"/>
      <c r="E302" s="337"/>
      <c r="F302" s="327"/>
      <c r="G302" s="377"/>
      <c r="H302" s="4" t="str">
        <f>Regression!A17</f>
        <v>COMMS - LCD Display - Connection WAN - MicroAP</v>
      </c>
      <c r="I302" s="257" t="s">
        <v>292</v>
      </c>
    </row>
    <row r="303" spans="1:9" x14ac:dyDescent="0.35">
      <c r="A303" s="7" t="s">
        <v>371</v>
      </c>
      <c r="B303" s="30" t="s">
        <v>1126</v>
      </c>
      <c r="C303" s="207" t="s">
        <v>1127</v>
      </c>
      <c r="D303" s="44"/>
      <c r="E303" s="7" t="s">
        <v>216</v>
      </c>
      <c r="F303" s="212" t="s">
        <v>42</v>
      </c>
      <c r="G303" s="97"/>
      <c r="H303" s="4" t="str">
        <f>Regression!A116</f>
        <v xml:space="preserve">HAN - Display-Meter - HAN Enabled </v>
      </c>
      <c r="I303" s="212" t="s">
        <v>42</v>
      </c>
    </row>
    <row r="304" spans="1:9" x14ac:dyDescent="0.35">
      <c r="A304" s="4" t="s">
        <v>371</v>
      </c>
      <c r="B304" s="79" t="s">
        <v>480</v>
      </c>
      <c r="C304" s="94" t="s">
        <v>592</v>
      </c>
      <c r="D304" s="96" t="str">
        <f>B300&amp;", "&amp;B303</f>
        <v>MET1080A, MET1080B</v>
      </c>
      <c r="E304" s="29" t="s">
        <v>333</v>
      </c>
      <c r="F304" s="88" t="s">
        <v>222</v>
      </c>
      <c r="G304" s="97" t="s">
        <v>651</v>
      </c>
      <c r="H304" s="4" t="s">
        <v>22</v>
      </c>
      <c r="I304" s="88" t="s">
        <v>222</v>
      </c>
    </row>
    <row r="305" spans="1:9" x14ac:dyDescent="0.35">
      <c r="A305" s="321" t="s">
        <v>371</v>
      </c>
      <c r="B305" s="385" t="s">
        <v>293</v>
      </c>
      <c r="C305" s="367" t="s">
        <v>593</v>
      </c>
      <c r="D305" s="367" t="s">
        <v>1129</v>
      </c>
      <c r="E305" s="367" t="s">
        <v>333</v>
      </c>
      <c r="F305" s="326" t="s">
        <v>222</v>
      </c>
      <c r="G305" s="333" t="s">
        <v>651</v>
      </c>
      <c r="H305" s="4" t="str">
        <f>Regression!A15</f>
        <v>COMMS - LCD Display - Connection LAN - Meter</v>
      </c>
      <c r="I305" s="4" t="s">
        <v>292</v>
      </c>
    </row>
    <row r="306" spans="1:9" x14ac:dyDescent="0.35">
      <c r="A306" s="340"/>
      <c r="B306" s="386"/>
      <c r="C306" s="368"/>
      <c r="D306" s="368"/>
      <c r="E306" s="368"/>
      <c r="F306" s="328"/>
      <c r="G306" s="376"/>
      <c r="H306" s="4" t="str">
        <f>Regression!A16</f>
        <v>COMMS - LCD Display - Connection LAN - MicroAP</v>
      </c>
      <c r="I306" s="4" t="s">
        <v>292</v>
      </c>
    </row>
    <row r="307" spans="1:9" x14ac:dyDescent="0.35">
      <c r="A307" s="322"/>
      <c r="B307" s="387"/>
      <c r="C307" s="388"/>
      <c r="D307" s="388"/>
      <c r="E307" s="388"/>
      <c r="F307" s="327"/>
      <c r="G307" s="377"/>
      <c r="H307" s="4" t="str">
        <f>Regression!A17</f>
        <v>COMMS - LCD Display - Connection WAN - MicroAP</v>
      </c>
      <c r="I307" s="4" t="s">
        <v>292</v>
      </c>
    </row>
    <row r="308" spans="1:9" x14ac:dyDescent="0.35">
      <c r="A308" s="57" t="s">
        <v>371</v>
      </c>
      <c r="B308" s="79" t="s">
        <v>1130</v>
      </c>
      <c r="C308" s="257" t="s">
        <v>1231</v>
      </c>
      <c r="D308" s="259" t="str">
        <f>B300&amp;", "&amp;B303</f>
        <v>MET1080A, MET1080B</v>
      </c>
      <c r="E308" s="27" t="s">
        <v>333</v>
      </c>
      <c r="F308" s="257" t="s">
        <v>222</v>
      </c>
      <c r="G308" s="97" t="s">
        <v>651</v>
      </c>
      <c r="H308" s="4"/>
      <c r="I308" s="257" t="s">
        <v>222</v>
      </c>
    </row>
    <row r="309" spans="1:9" x14ac:dyDescent="0.35">
      <c r="A309" s="4" t="s">
        <v>371</v>
      </c>
      <c r="B309" s="79" t="s">
        <v>481</v>
      </c>
      <c r="C309" s="88" t="s">
        <v>484</v>
      </c>
      <c r="D309" s="254"/>
      <c r="E309" s="68" t="s">
        <v>330</v>
      </c>
      <c r="F309" s="98" t="s">
        <v>10</v>
      </c>
      <c r="G309" s="95"/>
      <c r="H309" s="4" t="s">
        <v>22</v>
      </c>
      <c r="I309" s="98" t="s">
        <v>10</v>
      </c>
    </row>
    <row r="310" spans="1:9" x14ac:dyDescent="0.35">
      <c r="A310" s="7" t="s">
        <v>371</v>
      </c>
      <c r="B310" s="30" t="s">
        <v>294</v>
      </c>
      <c r="C310" s="7" t="s">
        <v>483</v>
      </c>
      <c r="D310" s="4"/>
      <c r="E310" s="7" t="s">
        <v>216</v>
      </c>
      <c r="F310" s="76" t="s">
        <v>292</v>
      </c>
      <c r="G310" s="81"/>
      <c r="H310" s="4" t="str">
        <f>Regression!A13</f>
        <v xml:space="preserve">COMMS - External Antenna - LCD Display </v>
      </c>
      <c r="I310" s="76" t="s">
        <v>292</v>
      </c>
    </row>
    <row r="311" spans="1:9" x14ac:dyDescent="0.35">
      <c r="A311" s="57" t="s">
        <v>371</v>
      </c>
      <c r="B311" s="79" t="s">
        <v>479</v>
      </c>
      <c r="C311" s="88" t="s">
        <v>482</v>
      </c>
      <c r="D311" s="44" t="str">
        <f>B176</f>
        <v>DPI 3.14</v>
      </c>
      <c r="E311" s="27" t="s">
        <v>333</v>
      </c>
      <c r="F311" s="85" t="s">
        <v>39</v>
      </c>
      <c r="G311" s="95"/>
      <c r="H311" s="4" t="s">
        <v>22</v>
      </c>
      <c r="I311" s="85" t="s">
        <v>39</v>
      </c>
    </row>
    <row r="312" spans="1:9" x14ac:dyDescent="0.35">
      <c r="A312" s="57" t="s">
        <v>371</v>
      </c>
      <c r="B312" s="79" t="s">
        <v>485</v>
      </c>
      <c r="C312" s="88" t="s">
        <v>1168</v>
      </c>
      <c r="D312" s="44"/>
      <c r="E312" s="68" t="s">
        <v>330</v>
      </c>
      <c r="F312" s="86" t="s">
        <v>292</v>
      </c>
      <c r="G312" s="95"/>
      <c r="H312" s="4" t="s">
        <v>22</v>
      </c>
      <c r="I312" s="86" t="s">
        <v>292</v>
      </c>
    </row>
    <row r="313" spans="1:9" x14ac:dyDescent="0.35">
      <c r="A313" s="57" t="s">
        <v>371</v>
      </c>
      <c r="B313" s="79" t="s">
        <v>486</v>
      </c>
      <c r="C313" s="88" t="s">
        <v>492</v>
      </c>
      <c r="D313" s="44"/>
      <c r="E313" s="99" t="s">
        <v>330</v>
      </c>
      <c r="F313" s="86" t="s">
        <v>10</v>
      </c>
      <c r="G313" s="95"/>
      <c r="H313" s="4" t="s">
        <v>22</v>
      </c>
      <c r="I313" s="86" t="s">
        <v>10</v>
      </c>
    </row>
    <row r="314" spans="1:9" x14ac:dyDescent="0.35">
      <c r="A314" s="57" t="s">
        <v>371</v>
      </c>
      <c r="B314" s="79" t="s">
        <v>487</v>
      </c>
      <c r="C314" s="88" t="s">
        <v>492</v>
      </c>
      <c r="D314" s="44" t="str">
        <f>B171</f>
        <v>DPI 3.13.a</v>
      </c>
      <c r="E314" s="27" t="s">
        <v>333</v>
      </c>
      <c r="F314" s="86" t="s">
        <v>326</v>
      </c>
      <c r="G314" s="95"/>
      <c r="H314" s="4" t="s">
        <v>22</v>
      </c>
      <c r="I314" s="86" t="s">
        <v>326</v>
      </c>
    </row>
    <row r="315" spans="1:9" x14ac:dyDescent="0.35">
      <c r="A315" s="57" t="s">
        <v>371</v>
      </c>
      <c r="B315" s="79" t="s">
        <v>488</v>
      </c>
      <c r="C315" s="88" t="s">
        <v>492</v>
      </c>
      <c r="D315" s="44"/>
      <c r="E315" s="99" t="s">
        <v>330</v>
      </c>
      <c r="F315" s="86" t="s">
        <v>10</v>
      </c>
      <c r="G315" s="95"/>
      <c r="H315" s="4" t="s">
        <v>22</v>
      </c>
      <c r="I315" s="86" t="s">
        <v>10</v>
      </c>
    </row>
    <row r="316" spans="1:9" x14ac:dyDescent="0.35">
      <c r="A316" s="57" t="s">
        <v>371</v>
      </c>
      <c r="B316" s="79" t="s">
        <v>489</v>
      </c>
      <c r="C316" s="88" t="s">
        <v>492</v>
      </c>
      <c r="D316" s="44"/>
      <c r="E316" s="99" t="s">
        <v>330</v>
      </c>
      <c r="F316" s="86" t="s">
        <v>10</v>
      </c>
      <c r="G316" s="95"/>
      <c r="H316" s="4" t="s">
        <v>22</v>
      </c>
      <c r="I316" s="86" t="s">
        <v>10</v>
      </c>
    </row>
    <row r="317" spans="1:9" x14ac:dyDescent="0.35">
      <c r="A317" s="7" t="s">
        <v>371</v>
      </c>
      <c r="B317" s="30" t="s">
        <v>490</v>
      </c>
      <c r="C317" s="82" t="s">
        <v>493</v>
      </c>
      <c r="D317" s="44"/>
      <c r="E317" s="7" t="s">
        <v>216</v>
      </c>
      <c r="F317" s="86" t="s">
        <v>292</v>
      </c>
      <c r="G317" s="95"/>
      <c r="H317" s="4" t="str">
        <f>Regression!A61</f>
        <v>COMMS - Disable LAN by FSU</v>
      </c>
      <c r="I317" s="85" t="s">
        <v>292</v>
      </c>
    </row>
    <row r="318" spans="1:9" x14ac:dyDescent="0.35">
      <c r="A318" s="57" t="s">
        <v>371</v>
      </c>
      <c r="B318" s="79" t="s">
        <v>491</v>
      </c>
      <c r="C318" s="88" t="s">
        <v>492</v>
      </c>
      <c r="D318" s="44"/>
      <c r="E318" s="99" t="s">
        <v>330</v>
      </c>
      <c r="F318" s="86" t="s">
        <v>10</v>
      </c>
      <c r="G318" s="95"/>
      <c r="H318" s="4" t="s">
        <v>22</v>
      </c>
      <c r="I318" s="85" t="s">
        <v>10</v>
      </c>
    </row>
    <row r="319" spans="1:9" x14ac:dyDescent="0.35">
      <c r="A319" s="57" t="s">
        <v>371</v>
      </c>
      <c r="B319" s="79" t="s">
        <v>494</v>
      </c>
      <c r="C319" s="88" t="s">
        <v>504</v>
      </c>
      <c r="D319" s="44"/>
      <c r="E319" s="99" t="s">
        <v>330</v>
      </c>
      <c r="F319" s="86" t="s">
        <v>10</v>
      </c>
      <c r="G319" s="95"/>
      <c r="H319" s="4" t="s">
        <v>22</v>
      </c>
      <c r="I319" s="85" t="s">
        <v>10</v>
      </c>
    </row>
    <row r="320" spans="1:9" x14ac:dyDescent="0.35">
      <c r="A320" s="57" t="s">
        <v>371</v>
      </c>
      <c r="B320" s="79" t="s">
        <v>495</v>
      </c>
      <c r="C320" s="88" t="s">
        <v>504</v>
      </c>
      <c r="D320" s="44"/>
      <c r="E320" s="99" t="s">
        <v>330</v>
      </c>
      <c r="F320" s="86" t="s">
        <v>10</v>
      </c>
      <c r="G320" s="95"/>
      <c r="H320" s="4" t="s">
        <v>22</v>
      </c>
      <c r="I320" s="85" t="s">
        <v>10</v>
      </c>
    </row>
    <row r="321" spans="1:9" x14ac:dyDescent="0.35">
      <c r="A321" s="57" t="s">
        <v>371</v>
      </c>
      <c r="B321" s="79" t="s">
        <v>496</v>
      </c>
      <c r="C321" s="88" t="s">
        <v>504</v>
      </c>
      <c r="D321" s="44"/>
      <c r="E321" s="99" t="s">
        <v>330</v>
      </c>
      <c r="F321" s="86" t="s">
        <v>10</v>
      </c>
      <c r="G321" s="95"/>
      <c r="H321" s="4" t="s">
        <v>22</v>
      </c>
      <c r="I321" s="85" t="s">
        <v>10</v>
      </c>
    </row>
    <row r="322" spans="1:9" x14ac:dyDescent="0.35">
      <c r="A322" s="57" t="s">
        <v>371</v>
      </c>
      <c r="B322" s="79" t="s">
        <v>497</v>
      </c>
      <c r="C322" s="88" t="s">
        <v>504</v>
      </c>
      <c r="D322" s="44" t="str">
        <f>B171</f>
        <v>DPI 3.13.a</v>
      </c>
      <c r="E322" s="27" t="s">
        <v>333</v>
      </c>
      <c r="F322" s="86" t="s">
        <v>326</v>
      </c>
      <c r="G322" s="95"/>
      <c r="H322" s="4" t="s">
        <v>22</v>
      </c>
      <c r="I322" s="86" t="s">
        <v>326</v>
      </c>
    </row>
    <row r="323" spans="1:9" x14ac:dyDescent="0.35">
      <c r="A323" s="57" t="s">
        <v>371</v>
      </c>
      <c r="B323" s="79" t="s">
        <v>498</v>
      </c>
      <c r="C323" s="88" t="s">
        <v>504</v>
      </c>
      <c r="D323" s="44"/>
      <c r="E323" s="99" t="s">
        <v>330</v>
      </c>
      <c r="F323" s="86" t="s">
        <v>10</v>
      </c>
      <c r="G323" s="95"/>
      <c r="H323" s="4" t="s">
        <v>22</v>
      </c>
      <c r="I323" s="85" t="s">
        <v>10</v>
      </c>
    </row>
    <row r="324" spans="1:9" x14ac:dyDescent="0.35">
      <c r="A324" s="57" t="s">
        <v>371</v>
      </c>
      <c r="B324" s="79" t="s">
        <v>499</v>
      </c>
      <c r="C324" s="88" t="s">
        <v>504</v>
      </c>
      <c r="D324" s="44"/>
      <c r="E324" s="99" t="s">
        <v>330</v>
      </c>
      <c r="F324" s="86" t="s">
        <v>10</v>
      </c>
      <c r="G324" s="95"/>
      <c r="H324" s="4" t="s">
        <v>22</v>
      </c>
      <c r="I324" s="85" t="s">
        <v>10</v>
      </c>
    </row>
    <row r="325" spans="1:9" x14ac:dyDescent="0.35">
      <c r="A325" s="57" t="s">
        <v>371</v>
      </c>
      <c r="B325" s="79" t="s">
        <v>500</v>
      </c>
      <c r="C325" s="88" t="s">
        <v>504</v>
      </c>
      <c r="D325" s="44"/>
      <c r="E325" s="99" t="s">
        <v>330</v>
      </c>
      <c r="F325" s="86" t="s">
        <v>10</v>
      </c>
      <c r="G325" s="95"/>
      <c r="H325" s="4" t="s">
        <v>22</v>
      </c>
      <c r="I325" s="85" t="s">
        <v>10</v>
      </c>
    </row>
    <row r="326" spans="1:9" x14ac:dyDescent="0.35">
      <c r="A326" s="57" t="s">
        <v>371</v>
      </c>
      <c r="B326" s="79" t="s">
        <v>501</v>
      </c>
      <c r="C326" s="88" t="s">
        <v>504</v>
      </c>
      <c r="D326" s="44"/>
      <c r="E326" s="99" t="s">
        <v>330</v>
      </c>
      <c r="F326" s="86" t="s">
        <v>10</v>
      </c>
      <c r="G326" s="95"/>
      <c r="H326" s="4" t="s">
        <v>22</v>
      </c>
      <c r="I326" s="85" t="s">
        <v>10</v>
      </c>
    </row>
    <row r="327" spans="1:9" x14ac:dyDescent="0.35">
      <c r="A327" s="57" t="s">
        <v>371</v>
      </c>
      <c r="B327" s="79" t="s">
        <v>502</v>
      </c>
      <c r="C327" s="257" t="s">
        <v>505</v>
      </c>
      <c r="D327" s="44"/>
      <c r="E327" s="57" t="s">
        <v>332</v>
      </c>
      <c r="F327" s="86" t="s">
        <v>292</v>
      </c>
      <c r="G327" s="95"/>
      <c r="H327" s="4"/>
      <c r="I327" s="85" t="s">
        <v>292</v>
      </c>
    </row>
    <row r="328" spans="1:9" x14ac:dyDescent="0.35">
      <c r="A328" s="57" t="s">
        <v>371</v>
      </c>
      <c r="B328" s="79" t="s">
        <v>503</v>
      </c>
      <c r="C328" s="88" t="s">
        <v>504</v>
      </c>
      <c r="D328" s="44"/>
      <c r="E328" s="99" t="s">
        <v>330</v>
      </c>
      <c r="F328" s="86" t="s">
        <v>10</v>
      </c>
      <c r="G328" s="95"/>
      <c r="H328" s="4" t="s">
        <v>22</v>
      </c>
      <c r="I328" s="85" t="s">
        <v>10</v>
      </c>
    </row>
    <row r="329" spans="1:9" x14ac:dyDescent="0.35">
      <c r="A329" s="57" t="s">
        <v>371</v>
      </c>
      <c r="B329" s="79" t="s">
        <v>506</v>
      </c>
      <c r="C329" s="88" t="s">
        <v>520</v>
      </c>
      <c r="D329" s="44" t="str">
        <f>B142</f>
        <v>DPI 3.10.c</v>
      </c>
      <c r="E329" s="27" t="s">
        <v>333</v>
      </c>
      <c r="F329" s="86" t="s">
        <v>42</v>
      </c>
      <c r="G329" s="95"/>
      <c r="H329" s="4" t="s">
        <v>22</v>
      </c>
      <c r="I329" s="85" t="s">
        <v>42</v>
      </c>
    </row>
    <row r="330" spans="1:9" x14ac:dyDescent="0.35">
      <c r="A330" s="57" t="s">
        <v>371</v>
      </c>
      <c r="B330" s="79" t="s">
        <v>507</v>
      </c>
      <c r="C330" s="88" t="s">
        <v>519</v>
      </c>
      <c r="D330" s="44"/>
      <c r="E330" s="99" t="s">
        <v>330</v>
      </c>
      <c r="F330" s="86" t="s">
        <v>10</v>
      </c>
      <c r="G330" s="95"/>
      <c r="H330" s="4" t="s">
        <v>22</v>
      </c>
      <c r="I330" s="86" t="s">
        <v>10</v>
      </c>
    </row>
    <row r="331" spans="1:9" x14ac:dyDescent="0.35">
      <c r="A331" s="57" t="s">
        <v>371</v>
      </c>
      <c r="B331" s="79" t="s">
        <v>508</v>
      </c>
      <c r="C331" s="88" t="s">
        <v>519</v>
      </c>
      <c r="D331" s="44"/>
      <c r="E331" s="99" t="s">
        <v>330</v>
      </c>
      <c r="F331" s="86" t="s">
        <v>10</v>
      </c>
      <c r="G331" s="95"/>
      <c r="H331" s="4" t="s">
        <v>22</v>
      </c>
      <c r="I331" s="86" t="s">
        <v>10</v>
      </c>
    </row>
    <row r="332" spans="1:9" x14ac:dyDescent="0.35">
      <c r="A332" s="57" t="s">
        <v>371</v>
      </c>
      <c r="B332" s="79" t="s">
        <v>509</v>
      </c>
      <c r="C332" s="88" t="s">
        <v>519</v>
      </c>
      <c r="D332" s="44"/>
      <c r="E332" s="99" t="s">
        <v>330</v>
      </c>
      <c r="F332" s="86" t="s">
        <v>10</v>
      </c>
      <c r="G332" s="95"/>
      <c r="H332" s="4" t="s">
        <v>22</v>
      </c>
      <c r="I332" s="86" t="s">
        <v>10</v>
      </c>
    </row>
    <row r="333" spans="1:9" x14ac:dyDescent="0.35">
      <c r="A333" s="57" t="s">
        <v>371</v>
      </c>
      <c r="B333" s="79" t="s">
        <v>510</v>
      </c>
      <c r="C333" s="88" t="s">
        <v>519</v>
      </c>
      <c r="D333" s="44" t="str">
        <f>B171</f>
        <v>DPI 3.13.a</v>
      </c>
      <c r="E333" s="27" t="s">
        <v>333</v>
      </c>
      <c r="F333" s="86" t="s">
        <v>326</v>
      </c>
      <c r="G333" s="95"/>
      <c r="H333" s="4" t="s">
        <v>22</v>
      </c>
      <c r="I333" s="85" t="s">
        <v>326</v>
      </c>
    </row>
    <row r="334" spans="1:9" x14ac:dyDescent="0.35">
      <c r="A334" s="57" t="s">
        <v>371</v>
      </c>
      <c r="B334" s="79" t="s">
        <v>511</v>
      </c>
      <c r="C334" s="88" t="s">
        <v>519</v>
      </c>
      <c r="D334" s="44" t="str">
        <f>B294</f>
        <v>MET1074</v>
      </c>
      <c r="E334" s="27" t="s">
        <v>333</v>
      </c>
      <c r="F334" s="86" t="s">
        <v>326</v>
      </c>
      <c r="G334" s="95"/>
      <c r="H334" s="4" t="s">
        <v>22</v>
      </c>
      <c r="I334" s="86" t="s">
        <v>326</v>
      </c>
    </row>
    <row r="335" spans="1:9" x14ac:dyDescent="0.35">
      <c r="A335" s="57" t="s">
        <v>371</v>
      </c>
      <c r="B335" s="79" t="s">
        <v>512</v>
      </c>
      <c r="C335" s="88" t="s">
        <v>519</v>
      </c>
      <c r="D335" s="44"/>
      <c r="E335" s="99" t="s">
        <v>330</v>
      </c>
      <c r="F335" s="86" t="s">
        <v>326</v>
      </c>
      <c r="G335" s="147"/>
      <c r="H335" s="4" t="s">
        <v>22</v>
      </c>
      <c r="I335" s="86" t="s">
        <v>326</v>
      </c>
    </row>
    <row r="336" spans="1:9" x14ac:dyDescent="0.35">
      <c r="A336" s="7" t="s">
        <v>371</v>
      </c>
      <c r="B336" s="30" t="s">
        <v>513</v>
      </c>
      <c r="C336" s="82" t="s">
        <v>523</v>
      </c>
      <c r="D336" s="44"/>
      <c r="E336" s="7" t="s">
        <v>216</v>
      </c>
      <c r="F336" s="86" t="s">
        <v>42</v>
      </c>
      <c r="G336" s="95"/>
      <c r="H336" s="4" t="str">
        <f>Regression!A101</f>
        <v>HAN - Admin - Radio Power Max of 100mW</v>
      </c>
      <c r="I336" s="86" t="s">
        <v>42</v>
      </c>
    </row>
    <row r="337" spans="1:9" x14ac:dyDescent="0.35">
      <c r="A337" s="7" t="s">
        <v>371</v>
      </c>
      <c r="B337" s="30" t="s">
        <v>514</v>
      </c>
      <c r="C337" s="82" t="s">
        <v>524</v>
      </c>
      <c r="D337" s="44"/>
      <c r="E337" s="7" t="s">
        <v>216</v>
      </c>
      <c r="F337" s="86" t="s">
        <v>42</v>
      </c>
      <c r="G337" s="95"/>
      <c r="H337" s="4" t="str">
        <f>Regression!A102</f>
        <v>HAN - Admin - Radio Power Set by NEM</v>
      </c>
      <c r="I337" s="86" t="s">
        <v>42</v>
      </c>
    </row>
    <row r="338" spans="1:9" x14ac:dyDescent="0.35">
      <c r="A338" s="7" t="s">
        <v>371</v>
      </c>
      <c r="B338" s="30" t="s">
        <v>515</v>
      </c>
      <c r="C338" s="82" t="s">
        <v>525</v>
      </c>
      <c r="D338" s="44"/>
      <c r="E338" s="7" t="s">
        <v>216</v>
      </c>
      <c r="F338" s="86" t="s">
        <v>42</v>
      </c>
      <c r="G338" s="95"/>
      <c r="H338" s="4" t="str">
        <f>Regression!A100</f>
        <v>HAN - Admin - Metrology Unchanged</v>
      </c>
      <c r="I338" s="244" t="s">
        <v>42</v>
      </c>
    </row>
    <row r="339" spans="1:9" x14ac:dyDescent="0.35">
      <c r="A339" s="57" t="s">
        <v>371</v>
      </c>
      <c r="B339" s="79" t="s">
        <v>516</v>
      </c>
      <c r="C339" s="88" t="s">
        <v>519</v>
      </c>
      <c r="D339" s="44" t="str">
        <f>B150</f>
        <v>DPI 3.10.f</v>
      </c>
      <c r="E339" s="27" t="s">
        <v>333</v>
      </c>
      <c r="F339" s="86" t="s">
        <v>42</v>
      </c>
      <c r="G339" s="95"/>
      <c r="H339" s="4" t="s">
        <v>22</v>
      </c>
      <c r="I339" s="86" t="s">
        <v>42</v>
      </c>
    </row>
    <row r="340" spans="1:9" x14ac:dyDescent="0.35">
      <c r="A340" s="57" t="s">
        <v>371</v>
      </c>
      <c r="B340" s="79" t="s">
        <v>517</v>
      </c>
      <c r="C340" s="88" t="s">
        <v>519</v>
      </c>
      <c r="D340" s="44"/>
      <c r="E340" s="99" t="s">
        <v>330</v>
      </c>
      <c r="F340" s="86" t="s">
        <v>10</v>
      </c>
      <c r="G340" s="95"/>
      <c r="H340" s="4" t="s">
        <v>22</v>
      </c>
      <c r="I340" s="86" t="s">
        <v>10</v>
      </c>
    </row>
    <row r="341" spans="1:9" x14ac:dyDescent="0.35">
      <c r="A341" s="57" t="s">
        <v>371</v>
      </c>
      <c r="B341" s="79" t="s">
        <v>518</v>
      </c>
      <c r="C341" s="88" t="s">
        <v>521</v>
      </c>
      <c r="D341" s="44"/>
      <c r="E341" s="27" t="s">
        <v>332</v>
      </c>
      <c r="F341" s="86" t="s">
        <v>42</v>
      </c>
      <c r="G341" s="45" t="s">
        <v>522</v>
      </c>
      <c r="H341" s="4" t="s">
        <v>22</v>
      </c>
      <c r="I341" s="86" t="s">
        <v>42</v>
      </c>
    </row>
    <row r="342" spans="1:9" x14ac:dyDescent="0.35">
      <c r="A342" s="57" t="s">
        <v>371</v>
      </c>
      <c r="B342" s="79" t="s">
        <v>526</v>
      </c>
      <c r="C342" s="239" t="s">
        <v>531</v>
      </c>
      <c r="D342" s="44"/>
      <c r="E342" s="27" t="s">
        <v>331</v>
      </c>
      <c r="F342" s="86" t="s">
        <v>10</v>
      </c>
      <c r="G342" s="241" t="s">
        <v>1205</v>
      </c>
      <c r="H342" s="4" t="s">
        <v>22</v>
      </c>
      <c r="I342" s="86" t="s">
        <v>10</v>
      </c>
    </row>
    <row r="343" spans="1:9" x14ac:dyDescent="0.35">
      <c r="A343" s="57" t="s">
        <v>371</v>
      </c>
      <c r="B343" s="79" t="s">
        <v>527</v>
      </c>
      <c r="C343" s="88" t="s">
        <v>530</v>
      </c>
      <c r="D343" s="44"/>
      <c r="E343" s="99" t="s">
        <v>330</v>
      </c>
      <c r="F343" s="86" t="s">
        <v>10</v>
      </c>
      <c r="G343" s="89"/>
      <c r="H343" s="4" t="s">
        <v>22</v>
      </c>
      <c r="I343" s="86" t="s">
        <v>10</v>
      </c>
    </row>
    <row r="344" spans="1:9" x14ac:dyDescent="0.35">
      <c r="A344" s="57" t="s">
        <v>371</v>
      </c>
      <c r="B344" s="79" t="s">
        <v>528</v>
      </c>
      <c r="C344" s="88" t="s">
        <v>530</v>
      </c>
      <c r="D344" s="44"/>
      <c r="E344" s="99" t="s">
        <v>330</v>
      </c>
      <c r="F344" s="86" t="s">
        <v>10</v>
      </c>
      <c r="G344" s="89"/>
      <c r="H344" s="4" t="s">
        <v>22</v>
      </c>
      <c r="I344" s="86" t="s">
        <v>10</v>
      </c>
    </row>
    <row r="345" spans="1:9" x14ac:dyDescent="0.35">
      <c r="A345" s="57" t="s">
        <v>371</v>
      </c>
      <c r="B345" s="79" t="s">
        <v>529</v>
      </c>
      <c r="C345" s="88" t="s">
        <v>1204</v>
      </c>
      <c r="D345" s="44"/>
      <c r="E345" s="27" t="s">
        <v>331</v>
      </c>
      <c r="F345" s="86" t="s">
        <v>10</v>
      </c>
      <c r="G345" s="241" t="s">
        <v>1205</v>
      </c>
      <c r="H345" s="4" t="s">
        <v>22</v>
      </c>
      <c r="I345" s="86" t="s">
        <v>10</v>
      </c>
    </row>
    <row r="346" spans="1:9" x14ac:dyDescent="0.35">
      <c r="A346" s="57" t="s">
        <v>371</v>
      </c>
      <c r="B346" s="79" t="s">
        <v>532</v>
      </c>
      <c r="C346" s="88" t="s">
        <v>535</v>
      </c>
      <c r="D346" s="44"/>
      <c r="E346" s="99" t="s">
        <v>330</v>
      </c>
      <c r="F346" s="86" t="s">
        <v>80</v>
      </c>
      <c r="G346" s="89"/>
      <c r="H346" s="4" t="s">
        <v>22</v>
      </c>
      <c r="I346" s="86" t="s">
        <v>80</v>
      </c>
    </row>
    <row r="347" spans="1:9" x14ac:dyDescent="0.35">
      <c r="A347" s="57" t="s">
        <v>371</v>
      </c>
      <c r="B347" s="79" t="s">
        <v>533</v>
      </c>
      <c r="C347" s="88" t="s">
        <v>535</v>
      </c>
      <c r="D347" s="44"/>
      <c r="E347" s="99" t="s">
        <v>330</v>
      </c>
      <c r="F347" s="86" t="s">
        <v>80</v>
      </c>
      <c r="G347" s="89"/>
      <c r="H347" s="4" t="s">
        <v>22</v>
      </c>
      <c r="I347" s="86" t="s">
        <v>80</v>
      </c>
    </row>
    <row r="348" spans="1:9" x14ac:dyDescent="0.35">
      <c r="A348" s="321" t="s">
        <v>371</v>
      </c>
      <c r="B348" s="323" t="s">
        <v>534</v>
      </c>
      <c r="C348" s="321" t="s">
        <v>1602</v>
      </c>
      <c r="D348" s="324"/>
      <c r="E348" s="324" t="s">
        <v>216</v>
      </c>
      <c r="F348" s="326" t="s">
        <v>10</v>
      </c>
      <c r="G348" s="324"/>
      <c r="H348" s="4" t="str">
        <f>Regression!A128</f>
        <v>HARDWARE - Meter - RTC Battery Events to NMS</v>
      </c>
      <c r="I348" s="249" t="s">
        <v>10</v>
      </c>
    </row>
    <row r="349" spans="1:9" x14ac:dyDescent="0.35">
      <c r="A349" s="322"/>
      <c r="B349" s="323"/>
      <c r="C349" s="327"/>
      <c r="D349" s="324"/>
      <c r="E349" s="325"/>
      <c r="F349" s="327"/>
      <c r="G349" s="324"/>
      <c r="H349" s="4" t="str">
        <f>Regression!A129</f>
        <v>HARDWARE - Meter - RTC Battery Events to LCD</v>
      </c>
      <c r="I349" s="302" t="s">
        <v>10</v>
      </c>
    </row>
    <row r="350" spans="1:9" x14ac:dyDescent="0.35">
      <c r="A350" s="321" t="s">
        <v>371</v>
      </c>
      <c r="B350" s="323" t="s">
        <v>291</v>
      </c>
      <c r="C350" s="390" t="s">
        <v>548</v>
      </c>
      <c r="D350" s="324"/>
      <c r="E350" s="324" t="s">
        <v>216</v>
      </c>
      <c r="F350" s="326" t="s">
        <v>292</v>
      </c>
      <c r="G350" s="321"/>
      <c r="H350" s="4" t="str">
        <f>Regression!A10</f>
        <v>COMMS - External Antenna - Enabled via Front Panel</v>
      </c>
      <c r="I350" s="4" t="s">
        <v>292</v>
      </c>
    </row>
    <row r="351" spans="1:9" x14ac:dyDescent="0.35">
      <c r="A351" s="322"/>
      <c r="B351" s="323"/>
      <c r="C351" s="390"/>
      <c r="D351" s="324"/>
      <c r="E351" s="325"/>
      <c r="F351" s="327"/>
      <c r="G351" s="327"/>
      <c r="H351" s="4" t="str">
        <f>Regression!A11</f>
        <v>COMMS - External Antenna - Enabled via M-Cubed</v>
      </c>
      <c r="I351" s="4" t="s">
        <v>292</v>
      </c>
    </row>
    <row r="352" spans="1:9" x14ac:dyDescent="0.35">
      <c r="A352" s="57" t="s">
        <v>371</v>
      </c>
      <c r="B352" s="73" t="s">
        <v>536</v>
      </c>
      <c r="C352" s="68" t="s">
        <v>547</v>
      </c>
      <c r="D352" s="84"/>
      <c r="E352" s="27" t="s">
        <v>331</v>
      </c>
      <c r="F352" s="86" t="s">
        <v>6</v>
      </c>
      <c r="G352" s="85"/>
      <c r="H352" s="4" t="s">
        <v>22</v>
      </c>
      <c r="I352" s="86" t="s">
        <v>6</v>
      </c>
    </row>
    <row r="353" spans="1:9" x14ac:dyDescent="0.35">
      <c r="A353" s="57" t="s">
        <v>371</v>
      </c>
      <c r="B353" s="73" t="s">
        <v>537</v>
      </c>
      <c r="C353" s="68" t="s">
        <v>547</v>
      </c>
      <c r="D353" s="68" t="str">
        <f>B165</f>
        <v>DPI 3.12.b</v>
      </c>
      <c r="E353" s="27" t="s">
        <v>333</v>
      </c>
      <c r="F353" s="85" t="s">
        <v>39</v>
      </c>
      <c r="G353" s="85"/>
      <c r="H353" s="4" t="s">
        <v>22</v>
      </c>
      <c r="I353" s="85" t="s">
        <v>39</v>
      </c>
    </row>
    <row r="354" spans="1:9" x14ac:dyDescent="0.35">
      <c r="A354" s="57" t="s">
        <v>371</v>
      </c>
      <c r="B354" s="73" t="s">
        <v>538</v>
      </c>
      <c r="C354" s="68" t="s">
        <v>547</v>
      </c>
      <c r="D354" s="84"/>
      <c r="E354" s="99" t="s">
        <v>330</v>
      </c>
      <c r="F354" s="86" t="s">
        <v>10</v>
      </c>
      <c r="G354" s="85"/>
      <c r="H354" s="4" t="s">
        <v>22</v>
      </c>
      <c r="I354" s="86" t="s">
        <v>10</v>
      </c>
    </row>
    <row r="355" spans="1:9" x14ac:dyDescent="0.35">
      <c r="A355" s="7" t="s">
        <v>371</v>
      </c>
      <c r="B355" s="83" t="s">
        <v>539</v>
      </c>
      <c r="C355" s="84" t="s">
        <v>1212</v>
      </c>
      <c r="D355" s="84"/>
      <c r="E355" s="7" t="s">
        <v>216</v>
      </c>
      <c r="F355" s="86" t="s">
        <v>6</v>
      </c>
      <c r="G355" s="85"/>
      <c r="H355" s="4" t="str">
        <f>Regression!A161</f>
        <v>METERING - Energy - 90 Days Stored Data - 90 Days Post Upgrade</v>
      </c>
      <c r="I355" s="86" t="s">
        <v>6</v>
      </c>
    </row>
    <row r="356" spans="1:9" x14ac:dyDescent="0.35">
      <c r="A356" s="57" t="s">
        <v>371</v>
      </c>
      <c r="B356" s="73" t="s">
        <v>540</v>
      </c>
      <c r="C356" s="68" t="s">
        <v>547</v>
      </c>
      <c r="D356" s="68" t="str">
        <f>B28</f>
        <v>DPI 3.3.c</v>
      </c>
      <c r="E356" s="27" t="s">
        <v>333</v>
      </c>
      <c r="F356" s="86" t="s">
        <v>6</v>
      </c>
      <c r="G356" s="85"/>
      <c r="H356" s="4" t="s">
        <v>22</v>
      </c>
      <c r="I356" s="86" t="s">
        <v>6</v>
      </c>
    </row>
    <row r="357" spans="1:9" x14ac:dyDescent="0.35">
      <c r="A357" s="57" t="s">
        <v>371</v>
      </c>
      <c r="B357" s="73" t="s">
        <v>541</v>
      </c>
      <c r="C357" s="68" t="s">
        <v>547</v>
      </c>
      <c r="D357" s="84"/>
      <c r="E357" s="99" t="s">
        <v>330</v>
      </c>
      <c r="F357" s="86" t="s">
        <v>10</v>
      </c>
      <c r="G357" s="85"/>
      <c r="H357" s="4" t="s">
        <v>22</v>
      </c>
      <c r="I357" s="86" t="s">
        <v>10</v>
      </c>
    </row>
    <row r="358" spans="1:9" x14ac:dyDescent="0.35">
      <c r="A358" s="57" t="s">
        <v>371</v>
      </c>
      <c r="B358" s="73" t="s">
        <v>542</v>
      </c>
      <c r="C358" s="68" t="s">
        <v>547</v>
      </c>
      <c r="D358" s="84"/>
      <c r="E358" s="99" t="s">
        <v>330</v>
      </c>
      <c r="F358" s="86" t="s">
        <v>10</v>
      </c>
      <c r="G358" s="85"/>
      <c r="H358" s="4" t="s">
        <v>22</v>
      </c>
      <c r="I358" s="86" t="s">
        <v>10</v>
      </c>
    </row>
    <row r="359" spans="1:9" x14ac:dyDescent="0.35">
      <c r="A359" s="57" t="s">
        <v>371</v>
      </c>
      <c r="B359" s="73" t="s">
        <v>543</v>
      </c>
      <c r="C359" s="68" t="s">
        <v>547</v>
      </c>
      <c r="D359" s="84"/>
      <c r="E359" s="99" t="s">
        <v>330</v>
      </c>
      <c r="F359" s="86" t="s">
        <v>10</v>
      </c>
      <c r="G359" s="85"/>
      <c r="H359" s="4" t="s">
        <v>22</v>
      </c>
      <c r="I359" s="86" t="s">
        <v>10</v>
      </c>
    </row>
    <row r="360" spans="1:9" x14ac:dyDescent="0.35">
      <c r="A360" s="7" t="s">
        <v>371</v>
      </c>
      <c r="B360" s="111" t="s">
        <v>544</v>
      </c>
      <c r="C360" s="112" t="s">
        <v>652</v>
      </c>
      <c r="D360" s="84"/>
      <c r="E360" s="7" t="s">
        <v>216</v>
      </c>
      <c r="F360" s="85" t="s">
        <v>80</v>
      </c>
      <c r="G360" s="85"/>
      <c r="H360" s="4" t="str">
        <f>Regression!A359</f>
        <v>TIME - Meter NIC Time - Resync forced by Mcubed</v>
      </c>
      <c r="I360" s="85" t="s">
        <v>80</v>
      </c>
    </row>
    <row r="361" spans="1:9" x14ac:dyDescent="0.35">
      <c r="A361" s="57" t="s">
        <v>371</v>
      </c>
      <c r="B361" s="73" t="s">
        <v>545</v>
      </c>
      <c r="C361" s="68" t="s">
        <v>547</v>
      </c>
      <c r="D361" s="84"/>
      <c r="E361" s="99" t="s">
        <v>330</v>
      </c>
      <c r="F361" s="86" t="s">
        <v>10</v>
      </c>
      <c r="G361" s="85"/>
      <c r="H361" s="4" t="s">
        <v>22</v>
      </c>
      <c r="I361" s="86" t="s">
        <v>10</v>
      </c>
    </row>
    <row r="362" spans="1:9" x14ac:dyDescent="0.35">
      <c r="A362" s="7" t="s">
        <v>371</v>
      </c>
      <c r="B362" s="83" t="s">
        <v>546</v>
      </c>
      <c r="C362" s="84" t="s">
        <v>549</v>
      </c>
      <c r="D362" s="84"/>
      <c r="E362" s="7" t="s">
        <v>216</v>
      </c>
      <c r="F362" s="85" t="s">
        <v>325</v>
      </c>
      <c r="G362" s="85"/>
      <c r="H362" s="4" t="str">
        <f>Regression!A253</f>
        <v>PROGRAMS - Meter - 4 Tariffs Installed</v>
      </c>
      <c r="I362" s="85" t="s">
        <v>325</v>
      </c>
    </row>
    <row r="363" spans="1:9" x14ac:dyDescent="0.35">
      <c r="A363" s="7" t="s">
        <v>371</v>
      </c>
      <c r="B363" s="30" t="s">
        <v>556</v>
      </c>
      <c r="C363" s="122" t="s">
        <v>1208</v>
      </c>
      <c r="D363" s="57"/>
      <c r="E363" s="7" t="s">
        <v>216</v>
      </c>
      <c r="F363" s="86" t="s">
        <v>6</v>
      </c>
      <c r="G363" s="81"/>
      <c r="H363" s="4" t="str">
        <f>Regression!A176</f>
        <v>METERING - Non Market - LCD Display - Instantaneous Energy</v>
      </c>
      <c r="I363" s="86" t="s">
        <v>6</v>
      </c>
    </row>
    <row r="364" spans="1:9" x14ac:dyDescent="0.35">
      <c r="A364" s="7" t="s">
        <v>371</v>
      </c>
      <c r="B364" s="30" t="s">
        <v>557</v>
      </c>
      <c r="C364" s="122" t="s">
        <v>1209</v>
      </c>
      <c r="D364" s="100"/>
      <c r="E364" s="7" t="s">
        <v>216</v>
      </c>
      <c r="F364" s="86" t="s">
        <v>6</v>
      </c>
      <c r="G364" s="95"/>
      <c r="H364" s="4" t="str">
        <f>Regression!A177</f>
        <v>METERING - Non Market - LCD Display - Register Energy</v>
      </c>
      <c r="I364" s="86" t="s">
        <v>6</v>
      </c>
    </row>
    <row r="365" spans="1:9" x14ac:dyDescent="0.35">
      <c r="A365" s="7" t="s">
        <v>371</v>
      </c>
      <c r="B365" s="30" t="s">
        <v>558</v>
      </c>
      <c r="C365" s="122" t="s">
        <v>573</v>
      </c>
      <c r="D365" s="100"/>
      <c r="E365" s="7" t="s">
        <v>216</v>
      </c>
      <c r="F365" s="86" t="s">
        <v>10</v>
      </c>
      <c r="G365" s="95"/>
      <c r="H365" s="4" t="str">
        <f>Regression!A127</f>
        <v>HARDWARE - Meter - LCD Fault Display Codes</v>
      </c>
      <c r="I365" s="86" t="s">
        <v>10</v>
      </c>
    </row>
    <row r="366" spans="1:9" x14ac:dyDescent="0.35">
      <c r="A366" s="7" t="s">
        <v>371</v>
      </c>
      <c r="B366" s="30" t="s">
        <v>559</v>
      </c>
      <c r="C366" s="122" t="s">
        <v>574</v>
      </c>
      <c r="D366" s="100"/>
      <c r="E366" s="7" t="s">
        <v>216</v>
      </c>
      <c r="F366" s="86" t="s">
        <v>80</v>
      </c>
      <c r="G366" s="95"/>
      <c r="H366" s="4" t="str">
        <f>Regression!A351</f>
        <v>TIME - Meter CLEM Time - LCD Display</v>
      </c>
      <c r="I366" s="86" t="s">
        <v>80</v>
      </c>
    </row>
    <row r="367" spans="1:9" x14ac:dyDescent="0.35">
      <c r="A367" s="7" t="s">
        <v>371</v>
      </c>
      <c r="B367" s="30" t="s">
        <v>560</v>
      </c>
      <c r="C367" s="122" t="s">
        <v>575</v>
      </c>
      <c r="D367" s="100"/>
      <c r="E367" s="7" t="s">
        <v>216</v>
      </c>
      <c r="F367" s="86" t="s">
        <v>80</v>
      </c>
      <c r="G367" s="95"/>
      <c r="H367" s="4" t="str">
        <f>Regression!A351</f>
        <v>TIME - Meter CLEM Time - LCD Display</v>
      </c>
      <c r="I367" s="86" t="s">
        <v>80</v>
      </c>
    </row>
    <row r="368" spans="1:9" x14ac:dyDescent="0.35">
      <c r="A368" s="57" t="s">
        <v>371</v>
      </c>
      <c r="B368" s="79" t="s">
        <v>561</v>
      </c>
      <c r="C368" s="100" t="s">
        <v>582</v>
      </c>
      <c r="D368" s="100"/>
      <c r="E368" s="116" t="s">
        <v>330</v>
      </c>
      <c r="F368" s="86" t="s">
        <v>6</v>
      </c>
      <c r="G368" s="95"/>
      <c r="H368" s="4" t="s">
        <v>22</v>
      </c>
      <c r="I368" s="86" t="s">
        <v>6</v>
      </c>
    </row>
    <row r="369" spans="1:9" x14ac:dyDescent="0.35">
      <c r="A369" s="7" t="s">
        <v>371</v>
      </c>
      <c r="B369" s="30" t="s">
        <v>562</v>
      </c>
      <c r="C369" s="122" t="s">
        <v>576</v>
      </c>
      <c r="D369" s="100"/>
      <c r="E369" s="126" t="s">
        <v>216</v>
      </c>
      <c r="F369" s="273" t="s">
        <v>10</v>
      </c>
      <c r="G369" s="97" t="s">
        <v>1486</v>
      </c>
      <c r="H369" s="4" t="str">
        <f>Regression!A131</f>
        <v>HARDWARE - Meter - LCD Displays Serial Number</v>
      </c>
      <c r="I369" s="273" t="s">
        <v>10</v>
      </c>
    </row>
    <row r="370" spans="1:9" x14ac:dyDescent="0.35">
      <c r="A370" s="57" t="s">
        <v>371</v>
      </c>
      <c r="B370" s="79" t="s">
        <v>563</v>
      </c>
      <c r="C370" s="100" t="s">
        <v>577</v>
      </c>
      <c r="D370" s="100"/>
      <c r="E370" s="57" t="s">
        <v>332</v>
      </c>
      <c r="F370" s="114" t="s">
        <v>10</v>
      </c>
      <c r="G370" s="97" t="s">
        <v>650</v>
      </c>
      <c r="H370" s="4" t="s">
        <v>22</v>
      </c>
      <c r="I370" s="114" t="s">
        <v>10</v>
      </c>
    </row>
    <row r="371" spans="1:9" x14ac:dyDescent="0.35">
      <c r="A371" s="57" t="s">
        <v>371</v>
      </c>
      <c r="B371" s="79" t="s">
        <v>564</v>
      </c>
      <c r="C371" s="100" t="s">
        <v>578</v>
      </c>
      <c r="D371" s="100"/>
      <c r="E371" s="116" t="s">
        <v>330</v>
      </c>
      <c r="F371" s="86" t="s">
        <v>10</v>
      </c>
      <c r="G371" s="95"/>
      <c r="H371" s="4" t="s">
        <v>22</v>
      </c>
      <c r="I371" s="86" t="s">
        <v>10</v>
      </c>
    </row>
    <row r="372" spans="1:9" x14ac:dyDescent="0.35">
      <c r="A372" s="57" t="s">
        <v>371</v>
      </c>
      <c r="B372" s="79" t="s">
        <v>565</v>
      </c>
      <c r="C372" s="100" t="s">
        <v>579</v>
      </c>
      <c r="D372" s="100" t="str">
        <f>B365</f>
        <v>MET1153C</v>
      </c>
      <c r="E372" s="27" t="s">
        <v>333</v>
      </c>
      <c r="F372" s="86" t="s">
        <v>10</v>
      </c>
      <c r="G372" s="95"/>
      <c r="H372" s="4" t="s">
        <v>22</v>
      </c>
      <c r="I372" s="86" t="s">
        <v>10</v>
      </c>
    </row>
    <row r="373" spans="1:9" x14ac:dyDescent="0.35">
      <c r="A373" s="7" t="s">
        <v>371</v>
      </c>
      <c r="B373" s="30" t="s">
        <v>566</v>
      </c>
      <c r="C373" s="122" t="s">
        <v>1210</v>
      </c>
      <c r="D373" s="100"/>
      <c r="E373" s="7" t="s">
        <v>216</v>
      </c>
      <c r="F373" s="86" t="s">
        <v>6</v>
      </c>
      <c r="G373" s="95"/>
      <c r="H373" s="4" t="str">
        <f>Regression!A178</f>
        <v>METERING - Non Market - LCD Display - Energy Flow Direction</v>
      </c>
      <c r="I373" s="86" t="s">
        <v>6</v>
      </c>
    </row>
    <row r="374" spans="1:9" x14ac:dyDescent="0.35">
      <c r="A374" s="57" t="s">
        <v>371</v>
      </c>
      <c r="B374" s="79" t="s">
        <v>567</v>
      </c>
      <c r="C374" s="100" t="s">
        <v>580</v>
      </c>
      <c r="D374" s="100"/>
      <c r="E374" s="57" t="s">
        <v>331</v>
      </c>
      <c r="F374" s="86" t="s">
        <v>6</v>
      </c>
      <c r="G374" s="251" t="s">
        <v>1211</v>
      </c>
      <c r="H374" s="4" t="s">
        <v>22</v>
      </c>
      <c r="I374" s="86" t="s">
        <v>6</v>
      </c>
    </row>
    <row r="375" spans="1:9" x14ac:dyDescent="0.35">
      <c r="A375" s="57" t="s">
        <v>371</v>
      </c>
      <c r="B375" s="79" t="s">
        <v>568</v>
      </c>
      <c r="C375" s="100" t="s">
        <v>581</v>
      </c>
      <c r="D375" s="100"/>
      <c r="E375" s="116" t="s">
        <v>330</v>
      </c>
      <c r="F375" s="86" t="s">
        <v>10</v>
      </c>
      <c r="G375" s="95"/>
      <c r="H375" s="4" t="s">
        <v>22</v>
      </c>
      <c r="I375" s="86" t="s">
        <v>10</v>
      </c>
    </row>
    <row r="376" spans="1:9" x14ac:dyDescent="0.35">
      <c r="A376" s="57" t="s">
        <v>371</v>
      </c>
      <c r="B376" s="79" t="s">
        <v>569</v>
      </c>
      <c r="C376" s="57" t="s">
        <v>571</v>
      </c>
      <c r="D376" s="100" t="str">
        <f>B305</f>
        <v xml:space="preserve">MET1082 </v>
      </c>
      <c r="E376" s="27" t="s">
        <v>333</v>
      </c>
      <c r="F376" s="85" t="s">
        <v>222</v>
      </c>
      <c r="G376" s="97" t="s">
        <v>651</v>
      </c>
      <c r="H376" s="4" t="s">
        <v>22</v>
      </c>
      <c r="I376" s="85" t="s">
        <v>222</v>
      </c>
    </row>
    <row r="377" spans="1:9" ht="30" customHeight="1" x14ac:dyDescent="0.35">
      <c r="A377" s="68" t="s">
        <v>371</v>
      </c>
      <c r="B377" s="73" t="s">
        <v>570</v>
      </c>
      <c r="C377" s="110" t="s">
        <v>572</v>
      </c>
      <c r="D377" s="123" t="str">
        <f>B49&amp;", "&amp;B59&amp;", "&amp;B65&amp;", "&amp;B93</f>
        <v>DPI 3.4.2.2.a.2, DPI 3.4.3.2.b.2, DPI 3.4.3.2.b.4.5, DPI 3.6.2.a.8</v>
      </c>
      <c r="E377" s="27" t="s">
        <v>333</v>
      </c>
      <c r="F377" s="85" t="s">
        <v>222</v>
      </c>
      <c r="G377" s="95"/>
      <c r="H377" s="113" t="s">
        <v>22</v>
      </c>
      <c r="I377" s="85" t="s">
        <v>222</v>
      </c>
    </row>
    <row r="378" spans="1:9" x14ac:dyDescent="0.35">
      <c r="A378" s="57" t="s">
        <v>371</v>
      </c>
      <c r="B378" s="73" t="s">
        <v>550</v>
      </c>
      <c r="C378" s="100" t="s">
        <v>555</v>
      </c>
      <c r="D378" s="100"/>
      <c r="E378" s="99" t="s">
        <v>330</v>
      </c>
      <c r="F378" s="86" t="s">
        <v>10</v>
      </c>
      <c r="G378" s="95"/>
      <c r="H378" s="4" t="s">
        <v>22</v>
      </c>
      <c r="I378" s="86" t="s">
        <v>10</v>
      </c>
    </row>
    <row r="379" spans="1:9" x14ac:dyDescent="0.35">
      <c r="A379" s="57" t="s">
        <v>371</v>
      </c>
      <c r="B379" s="79" t="s">
        <v>551</v>
      </c>
      <c r="C379" s="100" t="s">
        <v>555</v>
      </c>
      <c r="D379" s="100"/>
      <c r="E379" s="99" t="s">
        <v>330</v>
      </c>
      <c r="F379" s="86" t="s">
        <v>10</v>
      </c>
      <c r="G379" s="95"/>
      <c r="H379" s="4" t="s">
        <v>22</v>
      </c>
      <c r="I379" s="86" t="s">
        <v>10</v>
      </c>
    </row>
    <row r="380" spans="1:9" x14ac:dyDescent="0.35">
      <c r="A380" s="7" t="s">
        <v>371</v>
      </c>
      <c r="B380" s="276" t="s">
        <v>552</v>
      </c>
      <c r="C380" s="122" t="s">
        <v>1488</v>
      </c>
      <c r="D380" s="100"/>
      <c r="E380" s="7" t="s">
        <v>216</v>
      </c>
      <c r="F380" s="86" t="s">
        <v>10</v>
      </c>
      <c r="G380" s="98" t="str">
        <f>Regression!A130</f>
        <v>HARDWARE - Meter - LCD Displays Selected Scroll-Thru Items</v>
      </c>
      <c r="H380" s="4" t="s">
        <v>22</v>
      </c>
      <c r="I380" s="86" t="s">
        <v>10</v>
      </c>
    </row>
    <row r="381" spans="1:9" x14ac:dyDescent="0.35">
      <c r="A381" s="57" t="s">
        <v>371</v>
      </c>
      <c r="B381" s="79" t="s">
        <v>553</v>
      </c>
      <c r="C381" s="100" t="s">
        <v>555</v>
      </c>
      <c r="D381" s="100"/>
      <c r="E381" s="99" t="s">
        <v>330</v>
      </c>
      <c r="F381" s="86" t="s">
        <v>10</v>
      </c>
      <c r="G381" s="95"/>
      <c r="H381" s="4" t="s">
        <v>22</v>
      </c>
      <c r="I381" s="86" t="s">
        <v>10</v>
      </c>
    </row>
    <row r="382" spans="1:9" x14ac:dyDescent="0.35">
      <c r="A382" s="57" t="s">
        <v>371</v>
      </c>
      <c r="B382" s="73" t="s">
        <v>554</v>
      </c>
      <c r="C382" s="100" t="s">
        <v>555</v>
      </c>
      <c r="D382" s="100"/>
      <c r="E382" s="99" t="s">
        <v>330</v>
      </c>
      <c r="F382" s="86" t="s">
        <v>10</v>
      </c>
      <c r="G382" s="95"/>
      <c r="H382" s="4" t="s">
        <v>22</v>
      </c>
      <c r="I382" s="86" t="s">
        <v>10</v>
      </c>
    </row>
    <row r="383" spans="1:9" x14ac:dyDescent="0.35">
      <c r="A383" s="57" t="s">
        <v>388</v>
      </c>
      <c r="B383" s="115" t="s">
        <v>661</v>
      </c>
      <c r="C383" s="100" t="s">
        <v>746</v>
      </c>
      <c r="D383" s="100" t="str">
        <f>B176</f>
        <v>DPI 3.14</v>
      </c>
      <c r="E383" s="27" t="s">
        <v>333</v>
      </c>
      <c r="F383" s="160" t="s">
        <v>39</v>
      </c>
      <c r="G383" s="95"/>
      <c r="H383" s="4" t="s">
        <v>22</v>
      </c>
      <c r="I383" s="160" t="s">
        <v>39</v>
      </c>
    </row>
    <row r="384" spans="1:9" x14ac:dyDescent="0.35">
      <c r="A384" s="57" t="s">
        <v>388</v>
      </c>
      <c r="B384" s="115" t="s">
        <v>662</v>
      </c>
      <c r="C384" s="100" t="s">
        <v>746</v>
      </c>
      <c r="D384" s="100" t="str">
        <f>B176</f>
        <v>DPI 3.14</v>
      </c>
      <c r="E384" s="27" t="s">
        <v>333</v>
      </c>
      <c r="F384" s="160" t="s">
        <v>39</v>
      </c>
      <c r="G384" s="95"/>
      <c r="H384" s="4" t="s">
        <v>22</v>
      </c>
      <c r="I384" s="160" t="s">
        <v>39</v>
      </c>
    </row>
    <row r="385" spans="1:9" x14ac:dyDescent="0.35">
      <c r="A385" s="57" t="s">
        <v>388</v>
      </c>
      <c r="B385" s="115" t="s">
        <v>663</v>
      </c>
      <c r="C385" s="100" t="s">
        <v>923</v>
      </c>
      <c r="D385" s="100" t="str">
        <f>B171</f>
        <v>DPI 3.13.a</v>
      </c>
      <c r="E385" s="27" t="s">
        <v>333</v>
      </c>
      <c r="F385" s="114" t="s">
        <v>326</v>
      </c>
      <c r="G385" s="95"/>
      <c r="H385" s="4" t="s">
        <v>22</v>
      </c>
      <c r="I385" s="159" t="s">
        <v>326</v>
      </c>
    </row>
    <row r="386" spans="1:9" x14ac:dyDescent="0.35">
      <c r="A386" s="57" t="s">
        <v>388</v>
      </c>
      <c r="B386" s="115" t="s">
        <v>664</v>
      </c>
      <c r="C386" s="100" t="s">
        <v>813</v>
      </c>
      <c r="D386" s="100"/>
      <c r="E386" s="161" t="s">
        <v>330</v>
      </c>
      <c r="F386" s="159" t="s">
        <v>6</v>
      </c>
      <c r="G386" s="97" t="s">
        <v>814</v>
      </c>
      <c r="H386" s="4" t="s">
        <v>22</v>
      </c>
      <c r="I386" s="159" t="s">
        <v>6</v>
      </c>
    </row>
    <row r="387" spans="1:9" x14ac:dyDescent="0.35">
      <c r="A387" s="321" t="s">
        <v>387</v>
      </c>
      <c r="B387" s="334" t="s">
        <v>308</v>
      </c>
      <c r="C387" s="321" t="s">
        <v>912</v>
      </c>
      <c r="D387" s="321"/>
      <c r="E387" s="342" t="s">
        <v>216</v>
      </c>
      <c r="F387" s="326" t="s">
        <v>292</v>
      </c>
      <c r="G387" s="326"/>
      <c r="H387" s="4" t="str">
        <f>Regression!A28</f>
        <v>COMMS - Mesh Routing - Meter to Meter - DUT Hop Node</v>
      </c>
      <c r="I387" s="4" t="s">
        <v>292</v>
      </c>
    </row>
    <row r="388" spans="1:9" x14ac:dyDescent="0.35">
      <c r="A388" s="340"/>
      <c r="B388" s="350"/>
      <c r="C388" s="340"/>
      <c r="D388" s="340"/>
      <c r="E388" s="340"/>
      <c r="F388" s="328"/>
      <c r="G388" s="328"/>
      <c r="H388" s="4" t="str">
        <f>Regression!A29</f>
        <v>COMMS - Mesh Routing - Meter to Meter - DUT Origin Node</v>
      </c>
      <c r="I388" s="4" t="s">
        <v>292</v>
      </c>
    </row>
    <row r="389" spans="1:9" x14ac:dyDescent="0.35">
      <c r="A389" s="340"/>
      <c r="B389" s="350"/>
      <c r="C389" s="340"/>
      <c r="D389" s="340"/>
      <c r="E389" s="340"/>
      <c r="F389" s="328"/>
      <c r="G389" s="328"/>
      <c r="H389" s="4" t="str">
        <f>Regression!A31</f>
        <v>COMMS - Mesh Routing - Meter to Relay</v>
      </c>
      <c r="I389" s="4" t="s">
        <v>292</v>
      </c>
    </row>
    <row r="390" spans="1:9" x14ac:dyDescent="0.35">
      <c r="A390" s="321" t="s">
        <v>388</v>
      </c>
      <c r="B390" s="334" t="s">
        <v>309</v>
      </c>
      <c r="C390" s="321" t="s">
        <v>913</v>
      </c>
      <c r="D390" s="346"/>
      <c r="E390" s="342" t="s">
        <v>216</v>
      </c>
      <c r="F390" s="326" t="s">
        <v>292</v>
      </c>
      <c r="G390" s="326"/>
      <c r="H390" s="4" t="str">
        <f>Regression!A25</f>
        <v>COMMS - Mesh Routing - Meter to AP</v>
      </c>
      <c r="I390" s="4" t="s">
        <v>292</v>
      </c>
    </row>
    <row r="391" spans="1:9" x14ac:dyDescent="0.35">
      <c r="A391" s="328"/>
      <c r="B391" s="335"/>
      <c r="C391" s="328"/>
      <c r="D391" s="347"/>
      <c r="E391" s="343"/>
      <c r="F391" s="328"/>
      <c r="G391" s="328"/>
      <c r="H391" s="4" t="str">
        <f>Regression!A26</f>
        <v>COMMS - Mesh Routing - Meter to AP - Legacy FW on AP</v>
      </c>
      <c r="I391" s="4" t="s">
        <v>292</v>
      </c>
    </row>
    <row r="392" spans="1:9" x14ac:dyDescent="0.35">
      <c r="A392" s="328"/>
      <c r="B392" s="335"/>
      <c r="C392" s="328"/>
      <c r="D392" s="347"/>
      <c r="E392" s="343"/>
      <c r="F392" s="328"/>
      <c r="G392" s="328"/>
      <c r="H392" s="4" t="str">
        <f>Regression!A27</f>
        <v>COMMS - Mesh Routing - Meter to AP - Legacy FW on Meter</v>
      </c>
      <c r="I392" s="4" t="s">
        <v>292</v>
      </c>
    </row>
    <row r="393" spans="1:9" x14ac:dyDescent="0.35">
      <c r="A393" s="328"/>
      <c r="B393" s="335"/>
      <c r="C393" s="328"/>
      <c r="D393" s="347"/>
      <c r="E393" s="343"/>
      <c r="F393" s="328"/>
      <c r="G393" s="328"/>
      <c r="H393" s="4" t="str">
        <f>Regression!A30</f>
        <v>COMMS - Mesh Routing - Meter to MicroAP</v>
      </c>
      <c r="I393" s="4" t="s">
        <v>292</v>
      </c>
    </row>
    <row r="394" spans="1:9" x14ac:dyDescent="0.35">
      <c r="A394" s="328"/>
      <c r="B394" s="335"/>
      <c r="C394" s="328"/>
      <c r="D394" s="347"/>
      <c r="E394" s="343"/>
      <c r="F394" s="328"/>
      <c r="G394" s="328"/>
      <c r="H394" s="4" t="str">
        <f>Regression!A32</f>
        <v>COMMS - Mesh Routing - Relay to AP</v>
      </c>
      <c r="I394" s="4" t="s">
        <v>292</v>
      </c>
    </row>
    <row r="395" spans="1:9" x14ac:dyDescent="0.35">
      <c r="A395" s="327"/>
      <c r="B395" s="336"/>
      <c r="C395" s="327"/>
      <c r="D395" s="348"/>
      <c r="E395" s="344"/>
      <c r="F395" s="327"/>
      <c r="G395" s="327"/>
      <c r="H395" s="4" t="str">
        <f>Regression!A18</f>
        <v>COMMS - Mesh Routing - AP Load Balanced Traffic</v>
      </c>
      <c r="I395" s="4" t="s">
        <v>292</v>
      </c>
    </row>
    <row r="396" spans="1:9" x14ac:dyDescent="0.35">
      <c r="A396" s="7" t="s">
        <v>388</v>
      </c>
      <c r="B396" s="176" t="s">
        <v>310</v>
      </c>
      <c r="C396" s="7" t="s">
        <v>915</v>
      </c>
      <c r="D396" s="4"/>
      <c r="E396" s="75" t="s">
        <v>216</v>
      </c>
      <c r="F396" s="4" t="s">
        <v>39</v>
      </c>
      <c r="G396" s="76"/>
      <c r="H396" s="4" t="str">
        <f>Regression!A200</f>
        <v>DEVICE MNGMNT - Meters-Relays Unregistered to Incorrect AP</v>
      </c>
      <c r="I396" s="4" t="s">
        <v>39</v>
      </c>
    </row>
    <row r="397" spans="1:9" x14ac:dyDescent="0.35">
      <c r="A397" s="321" t="s">
        <v>388</v>
      </c>
      <c r="B397" s="329" t="s">
        <v>769</v>
      </c>
      <c r="C397" s="321" t="s">
        <v>1206</v>
      </c>
      <c r="D397" s="326"/>
      <c r="E397" s="342" t="s">
        <v>216</v>
      </c>
      <c r="F397" s="326" t="s">
        <v>292</v>
      </c>
      <c r="G397" s="326"/>
      <c r="H397" s="4" t="str">
        <f>Regression!A38</f>
        <v>COMMS - Nodeq by NEM</v>
      </c>
      <c r="I397" s="160" t="s">
        <v>292</v>
      </c>
    </row>
    <row r="398" spans="1:9" x14ac:dyDescent="0.35">
      <c r="A398" s="327"/>
      <c r="B398" s="327"/>
      <c r="C398" s="327"/>
      <c r="D398" s="327"/>
      <c r="E398" s="344"/>
      <c r="F398" s="327"/>
      <c r="G398" s="327"/>
      <c r="H398" s="4" t="str">
        <f>Regression!A39</f>
        <v>COMMS - Nodeq by NetMgr</v>
      </c>
      <c r="I398" s="160" t="s">
        <v>292</v>
      </c>
    </row>
    <row r="399" spans="1:9" x14ac:dyDescent="0.35">
      <c r="A399" s="57" t="s">
        <v>388</v>
      </c>
      <c r="B399" s="79" t="s">
        <v>770</v>
      </c>
      <c r="C399" s="57" t="s">
        <v>816</v>
      </c>
      <c r="D399" s="4"/>
      <c r="E399" s="161" t="s">
        <v>330</v>
      </c>
      <c r="F399" s="160" t="s">
        <v>292</v>
      </c>
      <c r="G399" s="153"/>
      <c r="H399" s="4" t="s">
        <v>22</v>
      </c>
      <c r="I399" s="160" t="s">
        <v>292</v>
      </c>
    </row>
    <row r="400" spans="1:9" x14ac:dyDescent="0.35">
      <c r="A400" s="57" t="s">
        <v>388</v>
      </c>
      <c r="B400" s="79" t="s">
        <v>771</v>
      </c>
      <c r="C400" s="57" t="s">
        <v>746</v>
      </c>
      <c r="D400" s="4"/>
      <c r="E400" s="27" t="s">
        <v>331</v>
      </c>
      <c r="F400" s="160" t="s">
        <v>222</v>
      </c>
      <c r="G400" s="153"/>
      <c r="H400" s="4" t="s">
        <v>22</v>
      </c>
      <c r="I400" s="160" t="s">
        <v>222</v>
      </c>
    </row>
    <row r="401" spans="1:9" x14ac:dyDescent="0.35">
      <c r="A401" s="57" t="s">
        <v>388</v>
      </c>
      <c r="B401" s="79" t="s">
        <v>772</v>
      </c>
      <c r="C401" s="57" t="s">
        <v>1203</v>
      </c>
      <c r="D401" s="4"/>
      <c r="E401" s="27" t="s">
        <v>331</v>
      </c>
      <c r="F401" s="155" t="s">
        <v>10</v>
      </c>
      <c r="G401" s="241" t="s">
        <v>1205</v>
      </c>
      <c r="H401" s="4" t="s">
        <v>22</v>
      </c>
      <c r="I401" s="160" t="s">
        <v>10</v>
      </c>
    </row>
    <row r="402" spans="1:9" x14ac:dyDescent="0.35">
      <c r="A402" s="7" t="s">
        <v>388</v>
      </c>
      <c r="B402" s="30" t="s">
        <v>773</v>
      </c>
      <c r="C402" s="7" t="s">
        <v>815</v>
      </c>
      <c r="D402" s="4"/>
      <c r="E402" s="163" t="s">
        <v>216</v>
      </c>
      <c r="F402" s="160" t="s">
        <v>292</v>
      </c>
      <c r="G402" s="153"/>
      <c r="H402" s="4" t="str">
        <f>Regression!A54</f>
        <v>COMMS - Signal Strength - NIC Radio Power Get - BBD by NEM</v>
      </c>
      <c r="I402" s="4" t="s">
        <v>292</v>
      </c>
    </row>
    <row r="403" spans="1:9" x14ac:dyDescent="0.35">
      <c r="A403" s="57" t="s">
        <v>388</v>
      </c>
      <c r="B403" s="79" t="s">
        <v>774</v>
      </c>
      <c r="C403" s="57" t="s">
        <v>809</v>
      </c>
      <c r="D403" s="4" t="s">
        <v>808</v>
      </c>
      <c r="E403" s="27" t="s">
        <v>333</v>
      </c>
      <c r="F403" s="155" t="s">
        <v>222</v>
      </c>
      <c r="G403" s="153"/>
      <c r="H403" s="4" t="s">
        <v>22</v>
      </c>
      <c r="I403" s="155" t="s">
        <v>222</v>
      </c>
    </row>
    <row r="404" spans="1:9" x14ac:dyDescent="0.35">
      <c r="A404" s="7" t="s">
        <v>388</v>
      </c>
      <c r="B404" s="176" t="s">
        <v>775</v>
      </c>
      <c r="C404" s="7" t="s">
        <v>914</v>
      </c>
      <c r="D404" s="4"/>
      <c r="E404" s="163" t="s">
        <v>216</v>
      </c>
      <c r="F404" s="160" t="s">
        <v>292</v>
      </c>
      <c r="G404" s="153"/>
      <c r="H404" s="4" t="str">
        <f>Regression!A19</f>
        <v>COMMS - Mesh Routing - Dropout of AP</v>
      </c>
      <c r="I404" s="160" t="s">
        <v>292</v>
      </c>
    </row>
    <row r="405" spans="1:9" x14ac:dyDescent="0.35">
      <c r="A405" s="7" t="s">
        <v>388</v>
      </c>
      <c r="B405" s="30" t="s">
        <v>776</v>
      </c>
      <c r="C405" s="7" t="s">
        <v>812</v>
      </c>
      <c r="D405" s="4"/>
      <c r="E405" s="156" t="s">
        <v>216</v>
      </c>
      <c r="F405" s="155" t="s">
        <v>292</v>
      </c>
      <c r="G405" s="153"/>
      <c r="H405" s="4" t="str">
        <f>Regression!A19</f>
        <v>COMMS - Mesh Routing - Dropout of AP</v>
      </c>
      <c r="I405" s="155" t="s">
        <v>292</v>
      </c>
    </row>
    <row r="406" spans="1:9" x14ac:dyDescent="0.35">
      <c r="A406" s="57" t="s">
        <v>388</v>
      </c>
      <c r="B406" s="79" t="s">
        <v>777</v>
      </c>
      <c r="C406" s="57" t="s">
        <v>811</v>
      </c>
      <c r="D406" s="4"/>
      <c r="E406" s="158" t="s">
        <v>330</v>
      </c>
      <c r="F406" s="155" t="s">
        <v>292</v>
      </c>
      <c r="G406" s="153"/>
      <c r="H406" s="4" t="s">
        <v>22</v>
      </c>
      <c r="I406" s="155" t="s">
        <v>292</v>
      </c>
    </row>
    <row r="407" spans="1:9" x14ac:dyDescent="0.35">
      <c r="A407" s="57" t="s">
        <v>388</v>
      </c>
      <c r="B407" s="79" t="s">
        <v>778</v>
      </c>
      <c r="C407" s="57" t="s">
        <v>810</v>
      </c>
      <c r="D407" s="4"/>
      <c r="E407" s="158" t="s">
        <v>330</v>
      </c>
      <c r="F407" s="155" t="s">
        <v>292</v>
      </c>
      <c r="G407" s="153"/>
      <c r="H407" s="4" t="s">
        <v>22</v>
      </c>
      <c r="I407" s="155" t="s">
        <v>292</v>
      </c>
    </row>
    <row r="408" spans="1:9" x14ac:dyDescent="0.35">
      <c r="A408" s="57" t="s">
        <v>388</v>
      </c>
      <c r="B408" s="79" t="s">
        <v>779</v>
      </c>
      <c r="C408" s="57" t="s">
        <v>817</v>
      </c>
      <c r="D408" s="4"/>
      <c r="E408" s="161" t="s">
        <v>330</v>
      </c>
      <c r="F408" s="160" t="s">
        <v>292</v>
      </c>
      <c r="G408" s="159"/>
      <c r="H408" s="4" t="s">
        <v>22</v>
      </c>
      <c r="I408" s="160" t="s">
        <v>292</v>
      </c>
    </row>
    <row r="409" spans="1:9" x14ac:dyDescent="0.35">
      <c r="A409" s="57" t="s">
        <v>388</v>
      </c>
      <c r="B409" s="79" t="s">
        <v>780</v>
      </c>
      <c r="C409" s="57" t="s">
        <v>807</v>
      </c>
      <c r="D409" s="4"/>
      <c r="E409" s="161" t="s">
        <v>330</v>
      </c>
      <c r="F409" s="160" t="s">
        <v>292</v>
      </c>
      <c r="G409" s="159"/>
      <c r="H409" s="4" t="s">
        <v>22</v>
      </c>
      <c r="I409" s="160" t="s">
        <v>292</v>
      </c>
    </row>
    <row r="410" spans="1:9" x14ac:dyDescent="0.35">
      <c r="A410" s="57" t="s">
        <v>388</v>
      </c>
      <c r="B410" s="79" t="s">
        <v>781</v>
      </c>
      <c r="C410" s="57" t="s">
        <v>807</v>
      </c>
      <c r="D410" s="4"/>
      <c r="E410" s="161" t="s">
        <v>330</v>
      </c>
      <c r="F410" s="160" t="s">
        <v>292</v>
      </c>
      <c r="G410" s="159"/>
      <c r="H410" s="4" t="s">
        <v>22</v>
      </c>
      <c r="I410" s="160" t="s">
        <v>292</v>
      </c>
    </row>
    <row r="411" spans="1:9" x14ac:dyDescent="0.35">
      <c r="A411" s="57" t="s">
        <v>388</v>
      </c>
      <c r="B411" s="79" t="s">
        <v>782</v>
      </c>
      <c r="C411" s="57" t="s">
        <v>807</v>
      </c>
      <c r="D411" s="4"/>
      <c r="E411" s="161" t="s">
        <v>330</v>
      </c>
      <c r="F411" s="160" t="s">
        <v>292</v>
      </c>
      <c r="G411" s="159"/>
      <c r="H411" s="4" t="s">
        <v>22</v>
      </c>
      <c r="I411" s="160" t="s">
        <v>292</v>
      </c>
    </row>
    <row r="412" spans="1:9" x14ac:dyDescent="0.35">
      <c r="A412" s="7" t="s">
        <v>388</v>
      </c>
      <c r="B412" s="30" t="s">
        <v>783</v>
      </c>
      <c r="C412" s="7" t="s">
        <v>818</v>
      </c>
      <c r="D412" s="4"/>
      <c r="E412" s="163" t="s">
        <v>216</v>
      </c>
      <c r="F412" s="160" t="s">
        <v>292</v>
      </c>
      <c r="G412" s="153"/>
      <c r="H412" s="4" t="str">
        <f>Regression!A56</f>
        <v>COMMS - Signal Strength - Max Transmit Power by NetMgr</v>
      </c>
      <c r="I412" s="160" t="s">
        <v>292</v>
      </c>
    </row>
    <row r="413" spans="1:9" x14ac:dyDescent="0.35">
      <c r="A413" s="57" t="s">
        <v>388</v>
      </c>
      <c r="B413" s="79" t="s">
        <v>784</v>
      </c>
      <c r="C413" s="57" t="s">
        <v>807</v>
      </c>
      <c r="D413" s="4"/>
      <c r="E413" s="161" t="s">
        <v>330</v>
      </c>
      <c r="F413" s="160" t="s">
        <v>292</v>
      </c>
      <c r="G413" s="159"/>
      <c r="H413" s="4" t="s">
        <v>22</v>
      </c>
      <c r="I413" s="160" t="s">
        <v>292</v>
      </c>
    </row>
    <row r="414" spans="1:9" x14ac:dyDescent="0.35">
      <c r="A414" s="57" t="s">
        <v>388</v>
      </c>
      <c r="B414" s="79" t="s">
        <v>785</v>
      </c>
      <c r="C414" s="57" t="s">
        <v>807</v>
      </c>
      <c r="D414" s="4"/>
      <c r="E414" s="27" t="s">
        <v>331</v>
      </c>
      <c r="F414" s="160" t="s">
        <v>222</v>
      </c>
      <c r="G414" s="159"/>
      <c r="H414" s="4" t="s">
        <v>22</v>
      </c>
      <c r="I414" s="160" t="s">
        <v>222</v>
      </c>
    </row>
    <row r="415" spans="1:9" x14ac:dyDescent="0.35">
      <c r="A415" s="57" t="s">
        <v>388</v>
      </c>
      <c r="B415" s="79" t="s">
        <v>786</v>
      </c>
      <c r="C415" s="57" t="s">
        <v>819</v>
      </c>
      <c r="D415" s="4"/>
      <c r="E415" s="27" t="s">
        <v>331</v>
      </c>
      <c r="F415" s="160" t="s">
        <v>222</v>
      </c>
      <c r="G415" s="159"/>
      <c r="H415" s="4" t="s">
        <v>22</v>
      </c>
      <c r="I415" s="160" t="s">
        <v>222</v>
      </c>
    </row>
    <row r="416" spans="1:9" x14ac:dyDescent="0.35">
      <c r="A416" s="57" t="s">
        <v>388</v>
      </c>
      <c r="B416" s="79" t="s">
        <v>787</v>
      </c>
      <c r="C416" s="57" t="s">
        <v>820</v>
      </c>
      <c r="D416" s="4"/>
      <c r="E416" s="27" t="s">
        <v>331</v>
      </c>
      <c r="F416" s="160" t="s">
        <v>222</v>
      </c>
      <c r="G416" s="159"/>
      <c r="H416" s="4" t="s">
        <v>22</v>
      </c>
      <c r="I416" s="160" t="s">
        <v>222</v>
      </c>
    </row>
    <row r="417" spans="1:9" x14ac:dyDescent="0.35">
      <c r="A417" s="57" t="s">
        <v>388</v>
      </c>
      <c r="B417" s="79" t="s">
        <v>788</v>
      </c>
      <c r="C417" s="57" t="s">
        <v>821</v>
      </c>
      <c r="D417" s="4"/>
      <c r="E417" s="27" t="s">
        <v>331</v>
      </c>
      <c r="F417" s="155" t="s">
        <v>10</v>
      </c>
      <c r="G417" s="153"/>
      <c r="H417" s="4" t="s">
        <v>22</v>
      </c>
      <c r="I417" s="160" t="s">
        <v>10</v>
      </c>
    </row>
    <row r="418" spans="1:9" x14ac:dyDescent="0.35">
      <c r="A418" s="57" t="s">
        <v>388</v>
      </c>
      <c r="B418" s="79" t="s">
        <v>789</v>
      </c>
      <c r="C418" s="57" t="s">
        <v>830</v>
      </c>
      <c r="D418" s="4"/>
      <c r="E418" s="161" t="s">
        <v>330</v>
      </c>
      <c r="F418" s="4" t="s">
        <v>39</v>
      </c>
      <c r="G418" s="159"/>
      <c r="H418" s="4" t="s">
        <v>22</v>
      </c>
      <c r="I418" s="4" t="s">
        <v>39</v>
      </c>
    </row>
    <row r="419" spans="1:9" x14ac:dyDescent="0.35">
      <c r="A419" s="57" t="s">
        <v>388</v>
      </c>
      <c r="B419" s="79" t="s">
        <v>790</v>
      </c>
      <c r="C419" s="57" t="s">
        <v>826</v>
      </c>
      <c r="D419" s="4"/>
      <c r="E419" s="161" t="s">
        <v>330</v>
      </c>
      <c r="F419" s="4" t="s">
        <v>39</v>
      </c>
      <c r="G419" s="159"/>
      <c r="H419" s="4" t="s">
        <v>22</v>
      </c>
      <c r="I419" s="4" t="s">
        <v>39</v>
      </c>
    </row>
    <row r="420" spans="1:9" x14ac:dyDescent="0.35">
      <c r="A420" s="57" t="s">
        <v>388</v>
      </c>
      <c r="B420" s="79" t="s">
        <v>829</v>
      </c>
      <c r="C420" s="57" t="s">
        <v>831</v>
      </c>
      <c r="D420" s="4"/>
      <c r="E420" s="161" t="s">
        <v>330</v>
      </c>
      <c r="F420" s="4" t="s">
        <v>39</v>
      </c>
      <c r="G420" s="159"/>
      <c r="H420" s="4" t="s">
        <v>22</v>
      </c>
      <c r="I420" s="4" t="s">
        <v>39</v>
      </c>
    </row>
    <row r="421" spans="1:9" x14ac:dyDescent="0.35">
      <c r="A421" s="57" t="s">
        <v>388</v>
      </c>
      <c r="B421" s="79" t="s">
        <v>791</v>
      </c>
      <c r="C421" s="57" t="s">
        <v>822</v>
      </c>
      <c r="D421" s="4"/>
      <c r="E421" s="161" t="s">
        <v>330</v>
      </c>
      <c r="F421" s="4" t="s">
        <v>39</v>
      </c>
      <c r="G421" s="159"/>
      <c r="H421" s="4" t="s">
        <v>22</v>
      </c>
      <c r="I421" s="4" t="s">
        <v>39</v>
      </c>
    </row>
    <row r="422" spans="1:9" x14ac:dyDescent="0.35">
      <c r="A422" s="57" t="s">
        <v>388</v>
      </c>
      <c r="B422" s="79" t="s">
        <v>792</v>
      </c>
      <c r="C422" s="57" t="s">
        <v>828</v>
      </c>
      <c r="D422" s="4"/>
      <c r="E422" s="161" t="s">
        <v>330</v>
      </c>
      <c r="F422" s="4" t="s">
        <v>39</v>
      </c>
      <c r="G422" s="159"/>
      <c r="H422" s="4" t="s">
        <v>22</v>
      </c>
      <c r="I422" s="4" t="s">
        <v>39</v>
      </c>
    </row>
    <row r="423" spans="1:9" x14ac:dyDescent="0.35">
      <c r="A423" s="57" t="s">
        <v>388</v>
      </c>
      <c r="B423" s="79" t="s">
        <v>793</v>
      </c>
      <c r="C423" s="57" t="s">
        <v>827</v>
      </c>
      <c r="D423" s="4"/>
      <c r="E423" s="161" t="s">
        <v>330</v>
      </c>
      <c r="F423" s="4" t="s">
        <v>39</v>
      </c>
      <c r="G423" s="159"/>
      <c r="H423" s="4" t="s">
        <v>22</v>
      </c>
      <c r="I423" s="4" t="s">
        <v>39</v>
      </c>
    </row>
    <row r="424" spans="1:9" x14ac:dyDescent="0.35">
      <c r="A424" s="57" t="s">
        <v>388</v>
      </c>
      <c r="B424" s="79" t="s">
        <v>794</v>
      </c>
      <c r="C424" s="57" t="s">
        <v>826</v>
      </c>
      <c r="D424" s="4" t="str">
        <f>B419</f>
        <v>LAN3028</v>
      </c>
      <c r="E424" s="161" t="s">
        <v>333</v>
      </c>
      <c r="F424" s="4" t="s">
        <v>39</v>
      </c>
      <c r="G424" s="159"/>
      <c r="H424" s="4" t="s">
        <v>22</v>
      </c>
      <c r="I424" s="4" t="s">
        <v>39</v>
      </c>
    </row>
    <row r="425" spans="1:9" x14ac:dyDescent="0.35">
      <c r="A425" s="57" t="s">
        <v>388</v>
      </c>
      <c r="B425" s="79" t="s">
        <v>795</v>
      </c>
      <c r="C425" s="57" t="s">
        <v>825</v>
      </c>
      <c r="D425" s="4"/>
      <c r="E425" s="161" t="s">
        <v>330</v>
      </c>
      <c r="F425" s="4" t="s">
        <v>39</v>
      </c>
      <c r="G425" s="159"/>
      <c r="H425" s="4" t="s">
        <v>22</v>
      </c>
      <c r="I425" s="4" t="s">
        <v>39</v>
      </c>
    </row>
    <row r="426" spans="1:9" x14ac:dyDescent="0.35">
      <c r="A426" s="57" t="s">
        <v>388</v>
      </c>
      <c r="B426" s="79" t="s">
        <v>796</v>
      </c>
      <c r="C426" s="57" t="s">
        <v>824</v>
      </c>
      <c r="D426" s="4"/>
      <c r="E426" s="161" t="s">
        <v>330</v>
      </c>
      <c r="F426" s="4" t="s">
        <v>39</v>
      </c>
      <c r="G426" s="159"/>
      <c r="H426" s="4" t="s">
        <v>22</v>
      </c>
      <c r="I426" s="4" t="s">
        <v>39</v>
      </c>
    </row>
    <row r="427" spans="1:9" x14ac:dyDescent="0.35">
      <c r="A427" s="57" t="s">
        <v>388</v>
      </c>
      <c r="B427" s="79" t="s">
        <v>797</v>
      </c>
      <c r="C427" s="57" t="s">
        <v>823</v>
      </c>
      <c r="D427" s="4"/>
      <c r="E427" s="161" t="s">
        <v>330</v>
      </c>
      <c r="F427" s="4" t="s">
        <v>39</v>
      </c>
      <c r="G427" s="153"/>
      <c r="H427" s="4" t="s">
        <v>22</v>
      </c>
      <c r="I427" s="4" t="s">
        <v>39</v>
      </c>
    </row>
    <row r="428" spans="1:9" x14ac:dyDescent="0.35">
      <c r="A428" s="57" t="s">
        <v>388</v>
      </c>
      <c r="B428" s="189" t="s">
        <v>798</v>
      </c>
      <c r="C428" s="57" t="s">
        <v>836</v>
      </c>
      <c r="D428" s="4" t="str">
        <f>B434</f>
        <v>LAN3042</v>
      </c>
      <c r="E428" s="27" t="s">
        <v>333</v>
      </c>
      <c r="F428" s="160" t="s">
        <v>326</v>
      </c>
      <c r="G428" s="159"/>
      <c r="H428" s="4" t="s">
        <v>22</v>
      </c>
      <c r="I428" s="160" t="s">
        <v>326</v>
      </c>
    </row>
    <row r="429" spans="1:9" x14ac:dyDescent="0.35">
      <c r="A429" s="57" t="s">
        <v>388</v>
      </c>
      <c r="B429" s="79" t="s">
        <v>799</v>
      </c>
      <c r="C429" s="57" t="s">
        <v>837</v>
      </c>
      <c r="D429" s="4"/>
      <c r="E429" s="161" t="s">
        <v>330</v>
      </c>
      <c r="F429" s="155" t="s">
        <v>10</v>
      </c>
      <c r="G429" s="153"/>
      <c r="H429" s="4" t="s">
        <v>22</v>
      </c>
      <c r="I429" s="160" t="s">
        <v>10</v>
      </c>
    </row>
    <row r="430" spans="1:9" x14ac:dyDescent="0.35">
      <c r="A430" s="7" t="s">
        <v>388</v>
      </c>
      <c r="B430" s="189" t="s">
        <v>800</v>
      </c>
      <c r="C430" s="57" t="s">
        <v>924</v>
      </c>
      <c r="D430" s="4" t="str">
        <f>B434</f>
        <v>LAN3042</v>
      </c>
      <c r="E430" s="27" t="s">
        <v>333</v>
      </c>
      <c r="F430" s="160" t="s">
        <v>326</v>
      </c>
      <c r="G430" s="153"/>
      <c r="H430" s="4" t="s">
        <v>22</v>
      </c>
      <c r="I430" s="160" t="s">
        <v>326</v>
      </c>
    </row>
    <row r="431" spans="1:9" x14ac:dyDescent="0.35">
      <c r="A431" s="57" t="s">
        <v>388</v>
      </c>
      <c r="B431" s="79" t="s">
        <v>801</v>
      </c>
      <c r="C431" s="57" t="s">
        <v>838</v>
      </c>
      <c r="D431" s="4" t="str">
        <f>B156</f>
        <v>DPI 3.11</v>
      </c>
      <c r="E431" s="161" t="s">
        <v>333</v>
      </c>
      <c r="F431" s="155" t="s">
        <v>41</v>
      </c>
      <c r="G431" s="153"/>
      <c r="H431" s="4" t="s">
        <v>22</v>
      </c>
      <c r="I431" s="160" t="s">
        <v>41</v>
      </c>
    </row>
    <row r="432" spans="1:9" x14ac:dyDescent="0.35">
      <c r="A432" s="57" t="s">
        <v>388</v>
      </c>
      <c r="B432" s="79" t="s">
        <v>802</v>
      </c>
      <c r="C432" s="57" t="s">
        <v>833</v>
      </c>
      <c r="D432" s="4" t="str">
        <f>B165</f>
        <v>DPI 3.12.b</v>
      </c>
      <c r="E432" s="161" t="s">
        <v>333</v>
      </c>
      <c r="F432" s="4" t="s">
        <v>39</v>
      </c>
      <c r="G432" s="159"/>
      <c r="H432" s="4" t="s">
        <v>22</v>
      </c>
      <c r="I432" s="4" t="s">
        <v>39</v>
      </c>
    </row>
    <row r="433" spans="1:9" x14ac:dyDescent="0.35">
      <c r="A433" s="7" t="s">
        <v>388</v>
      </c>
      <c r="B433" s="176" t="s">
        <v>803</v>
      </c>
      <c r="C433" s="7" t="s">
        <v>1201</v>
      </c>
      <c r="D433" s="4"/>
      <c r="E433" s="163" t="s">
        <v>216</v>
      </c>
      <c r="F433" s="155" t="s">
        <v>326</v>
      </c>
      <c r="G433" s="150" t="s">
        <v>1197</v>
      </c>
      <c r="H433" s="4" t="str">
        <f>Regression!A98</f>
        <v>FIRMWARE - Upgrade Fail - NIC Incorrect Image</v>
      </c>
      <c r="I433" s="160" t="s">
        <v>326</v>
      </c>
    </row>
    <row r="434" spans="1:9" x14ac:dyDescent="0.35">
      <c r="A434" s="7" t="s">
        <v>388</v>
      </c>
      <c r="B434" s="176" t="s">
        <v>804</v>
      </c>
      <c r="C434" s="7" t="s">
        <v>1200</v>
      </c>
      <c r="D434" s="4"/>
      <c r="E434" s="163" t="s">
        <v>216</v>
      </c>
      <c r="F434" s="175" t="s">
        <v>326</v>
      </c>
      <c r="G434" s="150" t="s">
        <v>925</v>
      </c>
      <c r="H434" s="4" t="str">
        <f>Regression!A97</f>
        <v>FIRMWARE - Upgrade Fail - NIC Corrupt Image</v>
      </c>
      <c r="I434" s="175" t="s">
        <v>326</v>
      </c>
    </row>
    <row r="435" spans="1:9" x14ac:dyDescent="0.35">
      <c r="A435" s="57" t="s">
        <v>388</v>
      </c>
      <c r="B435" s="79" t="s">
        <v>805</v>
      </c>
      <c r="C435" s="57" t="s">
        <v>835</v>
      </c>
      <c r="D435" s="4"/>
      <c r="E435" s="161" t="s">
        <v>330</v>
      </c>
      <c r="F435" s="4" t="s">
        <v>39</v>
      </c>
      <c r="G435" s="162" t="s">
        <v>834</v>
      </c>
      <c r="H435" s="4" t="s">
        <v>22</v>
      </c>
      <c r="I435" s="4" t="s">
        <v>39</v>
      </c>
    </row>
    <row r="436" spans="1:9" x14ac:dyDescent="0.35">
      <c r="A436" s="57" t="s">
        <v>388</v>
      </c>
      <c r="B436" s="79" t="s">
        <v>806</v>
      </c>
      <c r="C436" s="57" t="s">
        <v>832</v>
      </c>
      <c r="D436" s="4"/>
      <c r="E436" s="27" t="s">
        <v>331</v>
      </c>
      <c r="F436" s="4" t="s">
        <v>39</v>
      </c>
      <c r="G436" s="159"/>
      <c r="H436" s="4" t="s">
        <v>22</v>
      </c>
      <c r="I436" s="4" t="s">
        <v>39</v>
      </c>
    </row>
    <row r="437" spans="1:9" x14ac:dyDescent="0.35">
      <c r="A437" s="7" t="s">
        <v>388</v>
      </c>
      <c r="B437" s="30" t="s">
        <v>741</v>
      </c>
      <c r="C437" s="7" t="s">
        <v>854</v>
      </c>
      <c r="D437" s="4"/>
      <c r="E437" s="156" t="s">
        <v>216</v>
      </c>
      <c r="F437" s="4" t="s">
        <v>39</v>
      </c>
      <c r="G437" s="145"/>
      <c r="H437" s="4" t="str">
        <f>Regression!A207</f>
        <v>DEVICE MNGMNT - Config - Network ID Get - NetMgr</v>
      </c>
      <c r="I437" s="4" t="s">
        <v>39</v>
      </c>
    </row>
    <row r="438" spans="1:9" x14ac:dyDescent="0.35">
      <c r="A438" s="324" t="s">
        <v>388</v>
      </c>
      <c r="B438" s="323" t="s">
        <v>311</v>
      </c>
      <c r="C438" s="324" t="s">
        <v>855</v>
      </c>
      <c r="D438" s="325"/>
      <c r="E438" s="338" t="s">
        <v>216</v>
      </c>
      <c r="F438" s="326" t="s">
        <v>292</v>
      </c>
      <c r="G438" s="326"/>
      <c r="H438" s="74" t="str">
        <f>Regression!A8</f>
        <v>COMMS - External Antenna - Comms Unchanged</v>
      </c>
      <c r="I438" s="76" t="s">
        <v>292</v>
      </c>
    </row>
    <row r="439" spans="1:9" x14ac:dyDescent="0.35">
      <c r="A439" s="324"/>
      <c r="B439" s="323"/>
      <c r="C439" s="324"/>
      <c r="D439" s="325"/>
      <c r="E439" s="338"/>
      <c r="F439" s="328"/>
      <c r="G439" s="328"/>
      <c r="H439" s="74" t="str">
        <f>Regression!A12</f>
        <v>COMMS - External Antenna - Enabled via FSU</v>
      </c>
      <c r="I439" s="76" t="s">
        <v>292</v>
      </c>
    </row>
    <row r="440" spans="1:9" x14ac:dyDescent="0.35">
      <c r="A440" s="324"/>
      <c r="B440" s="323"/>
      <c r="C440" s="324"/>
      <c r="D440" s="325"/>
      <c r="E440" s="339"/>
      <c r="F440" s="327"/>
      <c r="G440" s="327"/>
      <c r="H440" s="74"/>
      <c r="I440" s="76" t="s">
        <v>292</v>
      </c>
    </row>
    <row r="441" spans="1:9" x14ac:dyDescent="0.35">
      <c r="A441" s="57" t="s">
        <v>388</v>
      </c>
      <c r="B441" s="79" t="s">
        <v>742</v>
      </c>
      <c r="C441" s="68" t="s">
        <v>856</v>
      </c>
      <c r="D441" s="148" t="str">
        <f>B390</f>
        <v xml:space="preserve">LAN3005 </v>
      </c>
      <c r="E441" s="27" t="s">
        <v>333</v>
      </c>
      <c r="F441" s="148" t="s">
        <v>292</v>
      </c>
      <c r="G441" s="148"/>
      <c r="H441" s="4" t="s">
        <v>22</v>
      </c>
      <c r="I441" s="148" t="s">
        <v>292</v>
      </c>
    </row>
    <row r="442" spans="1:9" x14ac:dyDescent="0.35">
      <c r="A442" s="57" t="s">
        <v>388</v>
      </c>
      <c r="B442" s="79" t="s">
        <v>743</v>
      </c>
      <c r="C442" s="68" t="s">
        <v>857</v>
      </c>
      <c r="D442" s="148" t="str">
        <f>B390&amp;", "&amp;B387</f>
        <v xml:space="preserve">LAN3005 , LAN3004 </v>
      </c>
      <c r="E442" s="27" t="s">
        <v>333</v>
      </c>
      <c r="F442" s="148" t="s">
        <v>292</v>
      </c>
      <c r="G442" s="148"/>
      <c r="H442" s="4" t="s">
        <v>22</v>
      </c>
      <c r="I442" s="148" t="s">
        <v>292</v>
      </c>
    </row>
    <row r="443" spans="1:9" x14ac:dyDescent="0.35">
      <c r="A443" s="7" t="s">
        <v>388</v>
      </c>
      <c r="B443" s="30" t="s">
        <v>744</v>
      </c>
      <c r="C443" s="147" t="s">
        <v>858</v>
      </c>
      <c r="D443" s="148"/>
      <c r="E443" s="149" t="s">
        <v>216</v>
      </c>
      <c r="F443" s="148" t="s">
        <v>292</v>
      </c>
      <c r="G443" s="148"/>
      <c r="H443" s="148" t="str">
        <f>Regression!A55</f>
        <v>COMMS - Signal Strength - NIC Radio Power Get - Meter by NEM</v>
      </c>
      <c r="I443" s="148" t="s">
        <v>292</v>
      </c>
    </row>
    <row r="444" spans="1:9" s="152" customFormat="1" x14ac:dyDescent="0.35">
      <c r="A444" s="57" t="s">
        <v>388</v>
      </c>
      <c r="B444" s="79" t="s">
        <v>745</v>
      </c>
      <c r="C444" s="68" t="s">
        <v>859</v>
      </c>
      <c r="D444" s="223" t="str">
        <f>B390&amp;", "&amp;B387</f>
        <v xml:space="preserve">LAN3005 , LAN3004 </v>
      </c>
      <c r="E444" s="27" t="s">
        <v>333</v>
      </c>
      <c r="F444" s="68" t="s">
        <v>292</v>
      </c>
      <c r="G444" s="68"/>
      <c r="H444" s="4" t="s">
        <v>22</v>
      </c>
      <c r="I444" s="68" t="s">
        <v>292</v>
      </c>
    </row>
    <row r="445" spans="1:9" s="152" customFormat="1" x14ac:dyDescent="0.35">
      <c r="A445" s="57" t="s">
        <v>388</v>
      </c>
      <c r="B445" s="79" t="s">
        <v>768</v>
      </c>
      <c r="C445" s="68" t="s">
        <v>860</v>
      </c>
      <c r="D445" s="68"/>
      <c r="E445" s="157" t="s">
        <v>331</v>
      </c>
      <c r="F445" s="157" t="s">
        <v>10</v>
      </c>
      <c r="G445" s="154"/>
      <c r="H445" s="4" t="s">
        <v>22</v>
      </c>
      <c r="I445" s="157" t="s">
        <v>10</v>
      </c>
    </row>
    <row r="446" spans="1:9" x14ac:dyDescent="0.35">
      <c r="A446" s="321" t="s">
        <v>388</v>
      </c>
      <c r="B446" s="329" t="s">
        <v>312</v>
      </c>
      <c r="C446" s="321" t="s">
        <v>747</v>
      </c>
      <c r="D446" s="326"/>
      <c r="E446" s="342" t="s">
        <v>216</v>
      </c>
      <c r="F446" s="326" t="s">
        <v>80</v>
      </c>
      <c r="G446" s="333"/>
      <c r="H446" s="4" t="str">
        <f>Regression!A347</f>
        <v>TIME - BBD Time - Re-sync</v>
      </c>
      <c r="I446" s="4" t="s">
        <v>80</v>
      </c>
    </row>
    <row r="447" spans="1:9" x14ac:dyDescent="0.35">
      <c r="A447" s="340"/>
      <c r="B447" s="341"/>
      <c r="C447" s="340"/>
      <c r="D447" s="345"/>
      <c r="E447" s="328"/>
      <c r="F447" s="328"/>
      <c r="G447" s="328"/>
      <c r="H447" s="4" t="str">
        <f>Regression!A349</f>
        <v>TIME - BBD Time - Sync Unchanged</v>
      </c>
      <c r="I447" s="4" t="s">
        <v>80</v>
      </c>
    </row>
    <row r="448" spans="1:9" x14ac:dyDescent="0.35">
      <c r="A448" s="328"/>
      <c r="B448" s="328"/>
      <c r="C448" s="328"/>
      <c r="D448" s="328"/>
      <c r="E448" s="328"/>
      <c r="F448" s="328"/>
      <c r="G448" s="328"/>
      <c r="H448" s="4" t="str">
        <f>Regression!A343</f>
        <v>TIME - BBD Time - Reset Backward Event</v>
      </c>
      <c r="I448" s="4" t="s">
        <v>80</v>
      </c>
    </row>
    <row r="449" spans="1:9" x14ac:dyDescent="0.35">
      <c r="A449" s="327"/>
      <c r="B449" s="327"/>
      <c r="C449" s="327"/>
      <c r="D449" s="327"/>
      <c r="E449" s="327"/>
      <c r="F449" s="327"/>
      <c r="G449" s="327"/>
      <c r="H449" s="4" t="str">
        <f>Regression!A345</f>
        <v>TIME - BBD Time - Reset Forward Event</v>
      </c>
      <c r="I449" s="4" t="s">
        <v>80</v>
      </c>
    </row>
    <row r="450" spans="1:9" x14ac:dyDescent="0.35">
      <c r="A450" s="166" t="s">
        <v>388</v>
      </c>
      <c r="B450" s="177" t="s">
        <v>916</v>
      </c>
      <c r="C450" s="169" t="s">
        <v>919</v>
      </c>
      <c r="D450" s="68"/>
      <c r="E450" s="7" t="s">
        <v>216</v>
      </c>
      <c r="F450" s="164" t="s">
        <v>10</v>
      </c>
      <c r="G450" s="165"/>
      <c r="H450" s="4" t="str">
        <f>Regression!A123</f>
        <v>HARDWARE - BBD - Loss of Battery Power Event</v>
      </c>
      <c r="I450" s="170" t="s">
        <v>10</v>
      </c>
    </row>
    <row r="451" spans="1:9" x14ac:dyDescent="0.35">
      <c r="A451" s="4" t="s">
        <v>388</v>
      </c>
      <c r="B451" s="178" t="s">
        <v>917</v>
      </c>
      <c r="C451" s="170" t="s">
        <v>920</v>
      </c>
      <c r="D451" s="68"/>
      <c r="E451" s="170" t="s">
        <v>331</v>
      </c>
      <c r="F451" s="170" t="s">
        <v>41</v>
      </c>
      <c r="G451" s="165" t="s">
        <v>682</v>
      </c>
      <c r="H451" s="4" t="s">
        <v>22</v>
      </c>
      <c r="I451" s="170" t="s">
        <v>10</v>
      </c>
    </row>
    <row r="452" spans="1:9" x14ac:dyDescent="0.35">
      <c r="A452" s="166" t="s">
        <v>388</v>
      </c>
      <c r="B452" s="177" t="s">
        <v>918</v>
      </c>
      <c r="C452" s="169" t="s">
        <v>921</v>
      </c>
      <c r="D452" s="68"/>
      <c r="E452" s="7" t="s">
        <v>216</v>
      </c>
      <c r="F452" s="164" t="s">
        <v>10</v>
      </c>
      <c r="G452" s="165"/>
      <c r="H452" s="4" t="str">
        <f>Regression!A121</f>
        <v>HARDWARE - BBD - Loss of AC Power Event</v>
      </c>
      <c r="I452" s="170" t="s">
        <v>10</v>
      </c>
    </row>
    <row r="453" spans="1:9" x14ac:dyDescent="0.35">
      <c r="A453" s="4" t="s">
        <v>388</v>
      </c>
      <c r="B453" s="79" t="s">
        <v>839</v>
      </c>
      <c r="C453" s="68" t="s">
        <v>845</v>
      </c>
      <c r="D453" s="160" t="str">
        <f>B455</f>
        <v>LAN3059</v>
      </c>
      <c r="E453" s="160" t="s">
        <v>333</v>
      </c>
      <c r="F453" s="159" t="s">
        <v>39</v>
      </c>
      <c r="G453" s="160"/>
      <c r="H453" s="4" t="s">
        <v>22</v>
      </c>
      <c r="I453" s="159" t="s">
        <v>39</v>
      </c>
    </row>
    <row r="454" spans="1:9" x14ac:dyDescent="0.35">
      <c r="A454" s="4" t="s">
        <v>388</v>
      </c>
      <c r="B454" s="79" t="s">
        <v>840</v>
      </c>
      <c r="C454" s="68" t="s">
        <v>846</v>
      </c>
      <c r="D454" s="160"/>
      <c r="E454" s="161" t="s">
        <v>330</v>
      </c>
      <c r="F454" s="159" t="s">
        <v>39</v>
      </c>
      <c r="G454" s="160"/>
      <c r="H454" s="4" t="s">
        <v>22</v>
      </c>
      <c r="I454" s="159" t="s">
        <v>39</v>
      </c>
    </row>
    <row r="455" spans="1:9" x14ac:dyDescent="0.35">
      <c r="A455" s="321" t="s">
        <v>388</v>
      </c>
      <c r="B455" s="329" t="s">
        <v>841</v>
      </c>
      <c r="C455" s="321" t="s">
        <v>845</v>
      </c>
      <c r="D455" s="326"/>
      <c r="E455" s="342" t="s">
        <v>216</v>
      </c>
      <c r="F455" s="326" t="s">
        <v>39</v>
      </c>
      <c r="G455" s="326"/>
      <c r="H455" s="4" t="str">
        <f>Regression!A207</f>
        <v>DEVICE MNGMNT - Config - Network ID Get - NetMgr</v>
      </c>
      <c r="I455" s="159" t="s">
        <v>39</v>
      </c>
    </row>
    <row r="456" spans="1:9" x14ac:dyDescent="0.35">
      <c r="A456" s="328"/>
      <c r="B456" s="328"/>
      <c r="C456" s="328"/>
      <c r="D456" s="328"/>
      <c r="E456" s="343"/>
      <c r="F456" s="328"/>
      <c r="G456" s="328"/>
      <c r="H456" s="4" t="str">
        <f>Regression!A209</f>
        <v>DEVICE MNGMNT - Config - DNS Server Get -NetMgr</v>
      </c>
      <c r="I456" s="164" t="s">
        <v>39</v>
      </c>
    </row>
    <row r="457" spans="1:9" x14ac:dyDescent="0.35">
      <c r="A457" s="327"/>
      <c r="B457" s="327"/>
      <c r="C457" s="327"/>
      <c r="D457" s="327"/>
      <c r="E457" s="344"/>
      <c r="F457" s="327"/>
      <c r="G457" s="327"/>
      <c r="H457" s="4" t="str">
        <f>Regression!A211</f>
        <v>DEVICE MNGMNT - Config - DNS Zone Get - NetMgr</v>
      </c>
      <c r="I457" s="164" t="s">
        <v>39</v>
      </c>
    </row>
    <row r="458" spans="1:9" x14ac:dyDescent="0.35">
      <c r="A458" s="321" t="s">
        <v>388</v>
      </c>
      <c r="B458" s="329" t="s">
        <v>842</v>
      </c>
      <c r="C458" s="321" t="s">
        <v>901</v>
      </c>
      <c r="D458" s="326"/>
      <c r="E458" s="342" t="s">
        <v>216</v>
      </c>
      <c r="F458" s="326" t="s">
        <v>39</v>
      </c>
      <c r="G458" s="326"/>
      <c r="H458" s="4" t="str">
        <f>Regression!A216</f>
        <v>DEVICE MNGMNT - Config - Network ID Get via FSU</v>
      </c>
      <c r="I458" s="159" t="s">
        <v>39</v>
      </c>
    </row>
    <row r="459" spans="1:9" x14ac:dyDescent="0.35">
      <c r="A459" s="328"/>
      <c r="B459" s="328"/>
      <c r="C459" s="328"/>
      <c r="D459" s="328"/>
      <c r="E459" s="343"/>
      <c r="F459" s="328"/>
      <c r="G459" s="328"/>
      <c r="H459" s="4" t="str">
        <f>Regression!A218</f>
        <v>DEVICE MNGMNT - Config - DNS Server Get via FSU</v>
      </c>
      <c r="I459" s="164" t="s">
        <v>39</v>
      </c>
    </row>
    <row r="460" spans="1:9" x14ac:dyDescent="0.35">
      <c r="A460" s="327"/>
      <c r="B460" s="327"/>
      <c r="C460" s="327"/>
      <c r="D460" s="327"/>
      <c r="E460" s="344"/>
      <c r="F460" s="327"/>
      <c r="G460" s="327"/>
      <c r="H460" s="4" t="str">
        <f>Regression!A220</f>
        <v>DEVICE MNGMNT - Config - DNS Zone Get via FSU</v>
      </c>
      <c r="I460" s="164" t="s">
        <v>39</v>
      </c>
    </row>
    <row r="461" spans="1:9" x14ac:dyDescent="0.35">
      <c r="A461" s="68" t="s">
        <v>388</v>
      </c>
      <c r="B461" s="178" t="s">
        <v>316</v>
      </c>
      <c r="C461" s="68" t="s">
        <v>844</v>
      </c>
      <c r="D461" s="168" t="str">
        <f>B387</f>
        <v xml:space="preserve">LAN3004 </v>
      </c>
      <c r="E461" s="223" t="s">
        <v>333</v>
      </c>
      <c r="F461" s="223" t="s">
        <v>292</v>
      </c>
      <c r="G461" s="165"/>
      <c r="H461" s="4" t="s">
        <v>22</v>
      </c>
      <c r="I461" s="223" t="s">
        <v>292</v>
      </c>
    </row>
    <row r="462" spans="1:9" x14ac:dyDescent="0.35">
      <c r="A462" s="4" t="s">
        <v>388</v>
      </c>
      <c r="B462" s="79" t="s">
        <v>843</v>
      </c>
      <c r="C462" s="68" t="s">
        <v>881</v>
      </c>
      <c r="D462" s="160"/>
      <c r="E462" s="172" t="s">
        <v>330</v>
      </c>
      <c r="F462" s="168" t="s">
        <v>292</v>
      </c>
      <c r="G462" s="164"/>
      <c r="H462" s="4" t="s">
        <v>22</v>
      </c>
      <c r="I462" s="168" t="s">
        <v>292</v>
      </c>
    </row>
    <row r="463" spans="1:9" x14ac:dyDescent="0.35">
      <c r="A463" s="4" t="s">
        <v>388</v>
      </c>
      <c r="B463" s="79" t="s">
        <v>873</v>
      </c>
      <c r="C463" s="170" t="s">
        <v>882</v>
      </c>
      <c r="D463" s="164"/>
      <c r="E463" s="68" t="s">
        <v>330</v>
      </c>
      <c r="F463" s="170" t="s">
        <v>10</v>
      </c>
      <c r="G463" s="165"/>
      <c r="H463" s="4" t="s">
        <v>22</v>
      </c>
      <c r="I463" s="170" t="s">
        <v>10</v>
      </c>
    </row>
    <row r="464" spans="1:9" x14ac:dyDescent="0.35">
      <c r="A464" s="4" t="s">
        <v>388</v>
      </c>
      <c r="B464" s="79" t="s">
        <v>874</v>
      </c>
      <c r="C464" s="170" t="s">
        <v>883</v>
      </c>
      <c r="D464" s="164"/>
      <c r="E464" s="68" t="s">
        <v>330</v>
      </c>
      <c r="F464" s="170" t="s">
        <v>10</v>
      </c>
      <c r="G464" s="45"/>
      <c r="H464" s="4" t="s">
        <v>22</v>
      </c>
      <c r="I464" s="170" t="s">
        <v>10</v>
      </c>
    </row>
    <row r="465" spans="1:9" x14ac:dyDescent="0.35">
      <c r="A465" s="57" t="s">
        <v>388</v>
      </c>
      <c r="B465" s="79" t="s">
        <v>875</v>
      </c>
      <c r="C465" s="68" t="s">
        <v>885</v>
      </c>
      <c r="D465" s="160"/>
      <c r="E465" s="100" t="s">
        <v>331</v>
      </c>
      <c r="F465" s="164" t="s">
        <v>39</v>
      </c>
      <c r="G465" s="209" t="s">
        <v>1005</v>
      </c>
      <c r="H465" s="4" t="s">
        <v>22</v>
      </c>
      <c r="I465" s="164" t="s">
        <v>39</v>
      </c>
    </row>
    <row r="466" spans="1:9" x14ac:dyDescent="0.35">
      <c r="A466" s="4" t="s">
        <v>388</v>
      </c>
      <c r="B466" s="79" t="s">
        <v>876</v>
      </c>
      <c r="C466" s="68" t="s">
        <v>887</v>
      </c>
      <c r="D466" s="160"/>
      <c r="E466" s="68" t="s">
        <v>330</v>
      </c>
      <c r="F466" s="168" t="s">
        <v>39</v>
      </c>
      <c r="G466" s="45"/>
      <c r="H466" s="4" t="s">
        <v>22</v>
      </c>
      <c r="I466" s="164" t="s">
        <v>39</v>
      </c>
    </row>
    <row r="467" spans="1:9" x14ac:dyDescent="0.35">
      <c r="A467" s="4" t="s">
        <v>388</v>
      </c>
      <c r="B467" s="79" t="s">
        <v>877</v>
      </c>
      <c r="C467" s="68" t="s">
        <v>889</v>
      </c>
      <c r="D467" s="160"/>
      <c r="E467" s="68" t="s">
        <v>330</v>
      </c>
      <c r="F467" s="170" t="s">
        <v>10</v>
      </c>
      <c r="G467" s="45"/>
      <c r="H467" s="4" t="s">
        <v>22</v>
      </c>
      <c r="I467" s="170" t="s">
        <v>10</v>
      </c>
    </row>
    <row r="468" spans="1:9" x14ac:dyDescent="0.35">
      <c r="A468" s="4" t="s">
        <v>388</v>
      </c>
      <c r="B468" s="79" t="s">
        <v>878</v>
      </c>
      <c r="C468" s="68" t="s">
        <v>891</v>
      </c>
      <c r="D468" s="160"/>
      <c r="E468" s="68" t="s">
        <v>330</v>
      </c>
      <c r="F468" s="170" t="s">
        <v>10</v>
      </c>
      <c r="G468" s="45"/>
      <c r="H468" s="4" t="s">
        <v>22</v>
      </c>
      <c r="I468" s="170" t="s">
        <v>10</v>
      </c>
    </row>
    <row r="469" spans="1:9" x14ac:dyDescent="0.35">
      <c r="A469" s="4" t="s">
        <v>388</v>
      </c>
      <c r="B469" s="79" t="s">
        <v>879</v>
      </c>
      <c r="C469" s="170" t="s">
        <v>893</v>
      </c>
      <c r="D469" s="164"/>
      <c r="E469" s="68" t="s">
        <v>330</v>
      </c>
      <c r="F469" s="170" t="s">
        <v>10</v>
      </c>
      <c r="G469" s="45"/>
      <c r="H469" s="4" t="s">
        <v>22</v>
      </c>
      <c r="I469" s="170" t="s">
        <v>10</v>
      </c>
    </row>
    <row r="470" spans="1:9" x14ac:dyDescent="0.35">
      <c r="A470" s="7" t="s">
        <v>388</v>
      </c>
      <c r="B470" s="30" t="s">
        <v>880</v>
      </c>
      <c r="C470" s="166" t="s">
        <v>894</v>
      </c>
      <c r="D470" s="160"/>
      <c r="E470" s="7" t="s">
        <v>216</v>
      </c>
      <c r="F470" s="170" t="s">
        <v>10</v>
      </c>
      <c r="G470" s="168"/>
      <c r="H470" s="4" t="str">
        <f>Regression!A119</f>
        <v>HARDWARE - BBD - Battery Voltage-Current Get</v>
      </c>
      <c r="I470" s="170" t="s">
        <v>10</v>
      </c>
    </row>
    <row r="471" spans="1:9" x14ac:dyDescent="0.35">
      <c r="A471" s="4" t="s">
        <v>388</v>
      </c>
      <c r="B471" s="189" t="s">
        <v>709</v>
      </c>
      <c r="C471" s="68" t="s">
        <v>748</v>
      </c>
      <c r="D471" s="130" t="str">
        <f>B171</f>
        <v>DPI 3.13.a</v>
      </c>
      <c r="E471" s="27" t="s">
        <v>333</v>
      </c>
      <c r="F471" s="127" t="s">
        <v>326</v>
      </c>
      <c r="G471" s="137"/>
      <c r="H471" s="4" t="s">
        <v>22</v>
      </c>
      <c r="I471" s="170" t="s">
        <v>326</v>
      </c>
    </row>
    <row r="472" spans="1:9" x14ac:dyDescent="0.35">
      <c r="A472" s="4" t="s">
        <v>388</v>
      </c>
      <c r="B472" s="189" t="s">
        <v>710</v>
      </c>
      <c r="C472" s="68" t="s">
        <v>749</v>
      </c>
      <c r="D472" s="130"/>
      <c r="E472" s="29" t="s">
        <v>332</v>
      </c>
      <c r="F472" s="127" t="s">
        <v>326</v>
      </c>
      <c r="G472" s="27"/>
      <c r="H472" s="4" t="str">
        <f>Regression!A92</f>
        <v>FIRMWARE - Upgrade - NIC LAN Devices by FSU</v>
      </c>
      <c r="I472" s="146" t="s">
        <v>326</v>
      </c>
    </row>
    <row r="473" spans="1:9" x14ac:dyDescent="0.35">
      <c r="A473" s="4" t="s">
        <v>388</v>
      </c>
      <c r="B473" s="189" t="s">
        <v>711</v>
      </c>
      <c r="C473" s="68" t="s">
        <v>750</v>
      </c>
      <c r="D473" s="130" t="str">
        <f>B434</f>
        <v>LAN3042</v>
      </c>
      <c r="E473" s="27" t="s">
        <v>333</v>
      </c>
      <c r="F473" s="127" t="s">
        <v>326</v>
      </c>
      <c r="G473" s="137"/>
      <c r="H473" s="4" t="s">
        <v>22</v>
      </c>
      <c r="I473" s="146" t="s">
        <v>326</v>
      </c>
    </row>
    <row r="474" spans="1:9" x14ac:dyDescent="0.35">
      <c r="A474" s="4" t="s">
        <v>388</v>
      </c>
      <c r="B474" s="189" t="s">
        <v>712</v>
      </c>
      <c r="C474" s="68" t="s">
        <v>751</v>
      </c>
      <c r="D474" s="130" t="str">
        <f>B433</f>
        <v>LAN3041</v>
      </c>
      <c r="E474" s="27" t="s">
        <v>333</v>
      </c>
      <c r="F474" s="127" t="s">
        <v>326</v>
      </c>
      <c r="G474" s="137"/>
      <c r="H474" s="4" t="s">
        <v>22</v>
      </c>
      <c r="I474" s="146" t="s">
        <v>326</v>
      </c>
    </row>
    <row r="475" spans="1:9" x14ac:dyDescent="0.35">
      <c r="A475" s="57" t="s">
        <v>388</v>
      </c>
      <c r="B475" s="189" t="s">
        <v>713</v>
      </c>
      <c r="C475" s="68" t="s">
        <v>752</v>
      </c>
      <c r="D475" s="130"/>
      <c r="E475" s="57" t="s">
        <v>331</v>
      </c>
      <c r="F475" s="127" t="s">
        <v>326</v>
      </c>
      <c r="G475" s="137"/>
      <c r="H475" s="4" t="s">
        <v>22</v>
      </c>
      <c r="I475" s="146" t="s">
        <v>326</v>
      </c>
    </row>
    <row r="476" spans="1:9" x14ac:dyDescent="0.35">
      <c r="A476" s="57" t="s">
        <v>388</v>
      </c>
      <c r="B476" s="189" t="s">
        <v>714</v>
      </c>
      <c r="C476" s="68" t="s">
        <v>753</v>
      </c>
      <c r="D476" s="130" t="str">
        <f>B602</f>
        <v>NMS6037ai-aiii</v>
      </c>
      <c r="E476" s="27" t="s">
        <v>333</v>
      </c>
      <c r="F476" s="127" t="s">
        <v>326</v>
      </c>
      <c r="G476" s="137"/>
      <c r="H476" s="4" t="s">
        <v>22</v>
      </c>
      <c r="I476" s="146" t="s">
        <v>326</v>
      </c>
    </row>
    <row r="477" spans="1:9" x14ac:dyDescent="0.35">
      <c r="A477" s="4" t="s">
        <v>388</v>
      </c>
      <c r="B477" s="31" t="s">
        <v>315</v>
      </c>
      <c r="C477" s="4" t="s">
        <v>754</v>
      </c>
      <c r="D477" s="4"/>
      <c r="E477" s="27" t="s">
        <v>331</v>
      </c>
      <c r="F477" s="168" t="s">
        <v>292</v>
      </c>
      <c r="G477" s="45" t="s">
        <v>318</v>
      </c>
      <c r="H477" s="4" t="s">
        <v>22</v>
      </c>
      <c r="I477" s="168" t="s">
        <v>292</v>
      </c>
    </row>
    <row r="478" spans="1:9" x14ac:dyDescent="0.35">
      <c r="A478" s="4" t="s">
        <v>388</v>
      </c>
      <c r="B478" s="31" t="s">
        <v>715</v>
      </c>
      <c r="C478" s="170" t="s">
        <v>896</v>
      </c>
      <c r="D478" s="164"/>
      <c r="E478" s="170" t="s">
        <v>331</v>
      </c>
      <c r="F478" s="170" t="s">
        <v>10</v>
      </c>
      <c r="G478" s="165"/>
      <c r="H478" s="4" t="s">
        <v>22</v>
      </c>
      <c r="I478" s="170" t="s">
        <v>10</v>
      </c>
    </row>
    <row r="479" spans="1:9" x14ac:dyDescent="0.35">
      <c r="A479" s="4" t="s">
        <v>388</v>
      </c>
      <c r="B479" s="31" t="s">
        <v>716</v>
      </c>
      <c r="C479" s="170" t="s">
        <v>897</v>
      </c>
      <c r="D479" s="164"/>
      <c r="E479" s="170" t="s">
        <v>331</v>
      </c>
      <c r="F479" s="170" t="s">
        <v>10</v>
      </c>
      <c r="G479" s="165"/>
      <c r="H479" s="4" t="s">
        <v>22</v>
      </c>
      <c r="I479" s="170" t="s">
        <v>10</v>
      </c>
    </row>
    <row r="480" spans="1:9" x14ac:dyDescent="0.35">
      <c r="A480" s="4" t="s">
        <v>388</v>
      </c>
      <c r="B480" s="31" t="s">
        <v>717</v>
      </c>
      <c r="C480" s="170" t="s">
        <v>898</v>
      </c>
      <c r="D480" s="164"/>
      <c r="E480" s="68" t="s">
        <v>331</v>
      </c>
      <c r="F480" s="170" t="s">
        <v>10</v>
      </c>
      <c r="G480" s="165"/>
      <c r="H480" s="4" t="s">
        <v>22</v>
      </c>
      <c r="I480" s="170" t="s">
        <v>10</v>
      </c>
    </row>
    <row r="481" spans="1:9" x14ac:dyDescent="0.35">
      <c r="A481" s="4" t="s">
        <v>388</v>
      </c>
      <c r="B481" s="31" t="s">
        <v>667</v>
      </c>
      <c r="C481" s="4" t="s">
        <v>852</v>
      </c>
      <c r="D481" s="4"/>
      <c r="E481" s="68" t="s">
        <v>330</v>
      </c>
      <c r="F481" s="119" t="s">
        <v>292</v>
      </c>
      <c r="G481" s="118"/>
      <c r="H481" s="4" t="s">
        <v>22</v>
      </c>
      <c r="I481" s="119" t="s">
        <v>292</v>
      </c>
    </row>
    <row r="482" spans="1:9" x14ac:dyDescent="0.35">
      <c r="A482" s="7" t="s">
        <v>388</v>
      </c>
      <c r="B482" s="30" t="s">
        <v>668</v>
      </c>
      <c r="C482" s="7" t="s">
        <v>755</v>
      </c>
      <c r="D482" s="4"/>
      <c r="E482" s="133" t="s">
        <v>216</v>
      </c>
      <c r="F482" s="130" t="s">
        <v>292</v>
      </c>
      <c r="G482" s="118"/>
      <c r="H482" s="4" t="str">
        <f>Regression!A7</f>
        <v>COMMS - Bcast - AP Supports Bcast</v>
      </c>
      <c r="I482" s="130" t="s">
        <v>292</v>
      </c>
    </row>
    <row r="483" spans="1:9" x14ac:dyDescent="0.35">
      <c r="A483" s="4" t="s">
        <v>388</v>
      </c>
      <c r="B483" s="31" t="s">
        <v>669</v>
      </c>
      <c r="C483" s="4" t="s">
        <v>861</v>
      </c>
      <c r="D483" s="4"/>
      <c r="E483" s="121" t="s">
        <v>330</v>
      </c>
      <c r="F483" s="117" t="s">
        <v>10</v>
      </c>
      <c r="G483" s="118"/>
      <c r="H483" s="4" t="s">
        <v>22</v>
      </c>
      <c r="I483" s="117" t="s">
        <v>10</v>
      </c>
    </row>
    <row r="484" spans="1:9" x14ac:dyDescent="0.35">
      <c r="A484" s="4" t="s">
        <v>388</v>
      </c>
      <c r="B484" s="31" t="s">
        <v>670</v>
      </c>
      <c r="C484" s="4" t="s">
        <v>862</v>
      </c>
      <c r="D484" s="4"/>
      <c r="E484" s="121" t="s">
        <v>330</v>
      </c>
      <c r="F484" s="119" t="s">
        <v>292</v>
      </c>
      <c r="G484" s="118"/>
      <c r="H484" s="4" t="s">
        <v>22</v>
      </c>
      <c r="I484" s="130" t="s">
        <v>292</v>
      </c>
    </row>
    <row r="485" spans="1:9" x14ac:dyDescent="0.35">
      <c r="A485" s="4" t="s">
        <v>388</v>
      </c>
      <c r="B485" s="31" t="s">
        <v>671</v>
      </c>
      <c r="C485" s="4" t="s">
        <v>863</v>
      </c>
      <c r="D485" s="4"/>
      <c r="E485" s="121" t="s">
        <v>330</v>
      </c>
      <c r="F485" s="117" t="s">
        <v>10</v>
      </c>
      <c r="G485" s="118"/>
      <c r="H485" s="4" t="s">
        <v>22</v>
      </c>
      <c r="I485" s="117" t="s">
        <v>10</v>
      </c>
    </row>
    <row r="486" spans="1:9" x14ac:dyDescent="0.35">
      <c r="A486" s="4" t="s">
        <v>388</v>
      </c>
      <c r="B486" s="31" t="s">
        <v>672</v>
      </c>
      <c r="C486" s="4" t="s">
        <v>864</v>
      </c>
      <c r="D486" s="4"/>
      <c r="E486" s="121" t="s">
        <v>330</v>
      </c>
      <c r="F486" s="117" t="s">
        <v>10</v>
      </c>
      <c r="G486" s="118"/>
      <c r="H486" s="4" t="s">
        <v>22</v>
      </c>
      <c r="I486" s="117" t="s">
        <v>10</v>
      </c>
    </row>
    <row r="487" spans="1:9" x14ac:dyDescent="0.35">
      <c r="A487" s="4" t="s">
        <v>388</v>
      </c>
      <c r="B487" s="31" t="s">
        <v>673</v>
      </c>
      <c r="C487" s="4" t="s">
        <v>865</v>
      </c>
      <c r="D487" s="4"/>
      <c r="E487" s="228" t="s">
        <v>330</v>
      </c>
      <c r="F487" s="119" t="s">
        <v>292</v>
      </c>
      <c r="G487" s="118"/>
      <c r="H487" s="4" t="s">
        <v>22</v>
      </c>
      <c r="I487" s="119" t="s">
        <v>292</v>
      </c>
    </row>
    <row r="488" spans="1:9" x14ac:dyDescent="0.35">
      <c r="A488" s="57" t="s">
        <v>388</v>
      </c>
      <c r="B488" s="79" t="s">
        <v>674</v>
      </c>
      <c r="C488" s="57" t="s">
        <v>1163</v>
      </c>
      <c r="D488" s="4" t="str">
        <f>B579</f>
        <v>NMS6027A</v>
      </c>
      <c r="E488" s="223" t="s">
        <v>333</v>
      </c>
      <c r="F488" s="119" t="s">
        <v>292</v>
      </c>
      <c r="G488" s="118"/>
      <c r="H488" s="4" t="s">
        <v>22</v>
      </c>
      <c r="I488" s="119" t="s">
        <v>292</v>
      </c>
    </row>
    <row r="489" spans="1:9" x14ac:dyDescent="0.35">
      <c r="A489" s="7" t="s">
        <v>388</v>
      </c>
      <c r="B489" s="30" t="s">
        <v>675</v>
      </c>
      <c r="C489" s="7" t="s">
        <v>867</v>
      </c>
      <c r="D489" s="4"/>
      <c r="E489" s="224" t="s">
        <v>216</v>
      </c>
      <c r="F489" s="119" t="s">
        <v>292</v>
      </c>
      <c r="G489" s="118"/>
      <c r="H489" s="4" t="str">
        <f>Regression!A3</f>
        <v>COMMS - Addressing - IPv6 BBD</v>
      </c>
      <c r="I489" s="119" t="s">
        <v>292</v>
      </c>
    </row>
    <row r="490" spans="1:9" x14ac:dyDescent="0.35">
      <c r="A490" s="321" t="s">
        <v>388</v>
      </c>
      <c r="B490" s="329" t="s">
        <v>313</v>
      </c>
      <c r="C490" s="321" t="s">
        <v>866</v>
      </c>
      <c r="D490" s="321"/>
      <c r="E490" s="342" t="s">
        <v>216</v>
      </c>
      <c r="F490" s="326" t="s">
        <v>80</v>
      </c>
      <c r="G490" s="333"/>
      <c r="H490" s="4" t="str">
        <f>Regression!A347</f>
        <v>TIME - BBD Time - Re-sync</v>
      </c>
      <c r="I490" s="4" t="s">
        <v>80</v>
      </c>
    </row>
    <row r="491" spans="1:9" x14ac:dyDescent="0.35">
      <c r="A491" s="340"/>
      <c r="B491" s="341"/>
      <c r="C491" s="340"/>
      <c r="D491" s="340"/>
      <c r="E491" s="328"/>
      <c r="F491" s="328"/>
      <c r="G491" s="328"/>
      <c r="H491" s="4" t="str">
        <f>Regression!A349</f>
        <v>TIME - BBD Time - Sync Unchanged</v>
      </c>
      <c r="I491" s="4" t="s">
        <v>80</v>
      </c>
    </row>
    <row r="492" spans="1:9" x14ac:dyDescent="0.35">
      <c r="A492" s="328"/>
      <c r="B492" s="328"/>
      <c r="C492" s="328"/>
      <c r="D492" s="328"/>
      <c r="E492" s="328"/>
      <c r="F492" s="328"/>
      <c r="G492" s="328"/>
      <c r="H492" s="4" t="str">
        <f>Regression!A343</f>
        <v>TIME - BBD Time - Reset Backward Event</v>
      </c>
      <c r="I492" s="4" t="s">
        <v>80</v>
      </c>
    </row>
    <row r="493" spans="1:9" x14ac:dyDescent="0.35">
      <c r="A493" s="327"/>
      <c r="B493" s="327"/>
      <c r="C493" s="327"/>
      <c r="D493" s="327"/>
      <c r="E493" s="327"/>
      <c r="F493" s="327"/>
      <c r="G493" s="327"/>
      <c r="H493" s="4" t="str">
        <f>Regression!A345</f>
        <v>TIME - BBD Time - Reset Forward Event</v>
      </c>
      <c r="I493" s="4" t="s">
        <v>80</v>
      </c>
    </row>
    <row r="494" spans="1:9" x14ac:dyDescent="0.35">
      <c r="A494" s="166" t="s">
        <v>388</v>
      </c>
      <c r="B494" s="167" t="s">
        <v>677</v>
      </c>
      <c r="C494" s="169" t="s">
        <v>853</v>
      </c>
      <c r="D494" s="68"/>
      <c r="E494" s="7" t="s">
        <v>216</v>
      </c>
      <c r="F494" s="117" t="s">
        <v>10</v>
      </c>
      <c r="G494" s="118"/>
      <c r="H494" s="4" t="str">
        <f>Regression!A123</f>
        <v>HARDWARE - BBD - Loss of Battery Power Event</v>
      </c>
      <c r="I494" s="23" t="s">
        <v>10</v>
      </c>
    </row>
    <row r="495" spans="1:9" x14ac:dyDescent="0.35">
      <c r="A495" s="68" t="s">
        <v>388</v>
      </c>
      <c r="B495" s="73" t="s">
        <v>678</v>
      </c>
      <c r="C495" s="120" t="s">
        <v>850</v>
      </c>
      <c r="D495" s="68"/>
      <c r="E495" s="120" t="s">
        <v>331</v>
      </c>
      <c r="F495" s="120" t="s">
        <v>41</v>
      </c>
      <c r="G495" s="118" t="s">
        <v>682</v>
      </c>
      <c r="H495" s="4" t="s">
        <v>22</v>
      </c>
      <c r="I495" s="68" t="s">
        <v>41</v>
      </c>
    </row>
    <row r="496" spans="1:9" x14ac:dyDescent="0.35">
      <c r="A496" s="166" t="s">
        <v>388</v>
      </c>
      <c r="B496" s="167" t="s">
        <v>676</v>
      </c>
      <c r="C496" s="169" t="s">
        <v>868</v>
      </c>
      <c r="D496" s="68"/>
      <c r="E496" s="7" t="s">
        <v>216</v>
      </c>
      <c r="F496" s="117" t="s">
        <v>10</v>
      </c>
      <c r="G496" s="118"/>
      <c r="H496" s="4" t="str">
        <f>Regression!A121</f>
        <v>HARDWARE - BBD - Loss of AC Power Event</v>
      </c>
      <c r="I496" s="4" t="s">
        <v>10</v>
      </c>
    </row>
    <row r="497" spans="1:9" x14ac:dyDescent="0.35">
      <c r="A497" s="68" t="s">
        <v>388</v>
      </c>
      <c r="B497" s="73" t="s">
        <v>683</v>
      </c>
      <c r="C497" s="4" t="s">
        <v>869</v>
      </c>
      <c r="D497" s="68" t="str">
        <f>B662</f>
        <v>NMS6049Bii</v>
      </c>
      <c r="E497" s="223" t="s">
        <v>333</v>
      </c>
      <c r="F497" s="130" t="s">
        <v>292</v>
      </c>
      <c r="G497" s="4"/>
      <c r="H497" s="4" t="s">
        <v>22</v>
      </c>
      <c r="I497" s="4" t="s">
        <v>292</v>
      </c>
    </row>
    <row r="498" spans="1:9" x14ac:dyDescent="0.35">
      <c r="A498" s="129" t="s">
        <v>388</v>
      </c>
      <c r="B498" s="128" t="s">
        <v>684</v>
      </c>
      <c r="C498" s="7" t="s">
        <v>870</v>
      </c>
      <c r="D498" s="68"/>
      <c r="E498" s="7" t="s">
        <v>216</v>
      </c>
      <c r="F498" s="131" t="s">
        <v>10</v>
      </c>
      <c r="G498" s="118"/>
      <c r="H498" s="4" t="str">
        <f>Regression!A118</f>
        <v>HARDWARE - BBD - Events Not Lost Over 24Hr Outage</v>
      </c>
      <c r="I498" s="131" t="s">
        <v>10</v>
      </c>
    </row>
    <row r="499" spans="1:9" x14ac:dyDescent="0.35">
      <c r="A499" s="68" t="s">
        <v>388</v>
      </c>
      <c r="B499" s="73" t="s">
        <v>685</v>
      </c>
      <c r="C499" s="57" t="s">
        <v>871</v>
      </c>
      <c r="D499" s="68"/>
      <c r="E499" s="68" t="s">
        <v>330</v>
      </c>
      <c r="F499" s="117" t="s">
        <v>39</v>
      </c>
      <c r="G499" s="118"/>
      <c r="H499" s="4" t="s">
        <v>22</v>
      </c>
      <c r="I499" s="117" t="s">
        <v>39</v>
      </c>
    </row>
    <row r="500" spans="1:9" x14ac:dyDescent="0.35">
      <c r="A500" s="68" t="s">
        <v>388</v>
      </c>
      <c r="B500" s="73" t="s">
        <v>686</v>
      </c>
      <c r="C500" s="120" t="s">
        <v>872</v>
      </c>
      <c r="D500" s="68"/>
      <c r="E500" s="68" t="s">
        <v>330</v>
      </c>
      <c r="F500" s="117" t="s">
        <v>39</v>
      </c>
      <c r="G500" s="118"/>
      <c r="H500" s="4" t="s">
        <v>22</v>
      </c>
      <c r="I500" s="117" t="s">
        <v>39</v>
      </c>
    </row>
    <row r="501" spans="1:9" x14ac:dyDescent="0.35">
      <c r="A501" s="321" t="s">
        <v>388</v>
      </c>
      <c r="B501" s="329" t="s">
        <v>314</v>
      </c>
      <c r="C501" s="321" t="s">
        <v>900</v>
      </c>
      <c r="D501" s="326"/>
      <c r="E501" s="321" t="s">
        <v>216</v>
      </c>
      <c r="F501" s="326" t="s">
        <v>39</v>
      </c>
      <c r="G501" s="326"/>
      <c r="H501" s="4" t="str">
        <f>Regression!A207</f>
        <v>DEVICE MNGMNT - Config - Network ID Get - NetMgr</v>
      </c>
      <c r="I501" s="77" t="s">
        <v>39</v>
      </c>
    </row>
    <row r="502" spans="1:9" x14ac:dyDescent="0.35">
      <c r="A502" s="328"/>
      <c r="B502" s="328"/>
      <c r="C502" s="328"/>
      <c r="D502" s="328"/>
      <c r="E502" s="328"/>
      <c r="F502" s="328"/>
      <c r="G502" s="328"/>
      <c r="H502" s="4" t="str">
        <f>Regression!A209</f>
        <v>DEVICE MNGMNT - Config - DNS Server Get -NetMgr</v>
      </c>
      <c r="I502" s="131" t="s">
        <v>39</v>
      </c>
    </row>
    <row r="503" spans="1:9" x14ac:dyDescent="0.35">
      <c r="A503" s="328"/>
      <c r="B503" s="328"/>
      <c r="C503" s="328"/>
      <c r="D503" s="328"/>
      <c r="E503" s="328"/>
      <c r="F503" s="328"/>
      <c r="G503" s="328"/>
      <c r="H503" s="4" t="str">
        <f>Regression!A211</f>
        <v>DEVICE MNGMNT - Config - DNS Zone Get - NetMgr</v>
      </c>
      <c r="I503" s="131" t="s">
        <v>39</v>
      </c>
    </row>
    <row r="504" spans="1:9" x14ac:dyDescent="0.35">
      <c r="A504" s="321" t="s">
        <v>388</v>
      </c>
      <c r="B504" s="329" t="s">
        <v>319</v>
      </c>
      <c r="C504" s="321" t="s">
        <v>902</v>
      </c>
      <c r="D504" s="326"/>
      <c r="E504" s="321" t="s">
        <v>216</v>
      </c>
      <c r="F504" s="326" t="s">
        <v>39</v>
      </c>
      <c r="G504" s="326"/>
      <c r="H504" s="4" t="str">
        <f>Regression!A216</f>
        <v>DEVICE MNGMNT - Config - Network ID Get via FSU</v>
      </c>
      <c r="I504" s="131" t="s">
        <v>39</v>
      </c>
    </row>
    <row r="505" spans="1:9" x14ac:dyDescent="0.35">
      <c r="A505" s="328"/>
      <c r="B505" s="328"/>
      <c r="C505" s="328"/>
      <c r="D505" s="328"/>
      <c r="E505" s="328"/>
      <c r="F505" s="328"/>
      <c r="G505" s="328"/>
      <c r="H505" s="4" t="str">
        <f>Regression!A218</f>
        <v>DEVICE MNGMNT - Config - DNS Server Get via FSU</v>
      </c>
      <c r="I505" s="131" t="s">
        <v>39</v>
      </c>
    </row>
    <row r="506" spans="1:9" x14ac:dyDescent="0.35">
      <c r="A506" s="327"/>
      <c r="B506" s="327"/>
      <c r="C506" s="327"/>
      <c r="D506" s="327"/>
      <c r="E506" s="327"/>
      <c r="F506" s="327"/>
      <c r="G506" s="327"/>
      <c r="H506" s="4" t="str">
        <f>Regression!A220</f>
        <v>DEVICE MNGMNT - Config - DNS Zone Get via FSU</v>
      </c>
      <c r="I506" s="131" t="s">
        <v>39</v>
      </c>
    </row>
    <row r="507" spans="1:9" x14ac:dyDescent="0.35">
      <c r="A507" s="68" t="s">
        <v>388</v>
      </c>
      <c r="B507" s="178" t="s">
        <v>317</v>
      </c>
      <c r="C507" s="68" t="s">
        <v>847</v>
      </c>
      <c r="D507" s="168" t="str">
        <f>B390</f>
        <v xml:space="preserve">LAN3005 </v>
      </c>
      <c r="E507" s="3" t="s">
        <v>333</v>
      </c>
      <c r="F507" s="223" t="s">
        <v>292</v>
      </c>
      <c r="G507" s="165"/>
      <c r="H507" s="4" t="s">
        <v>22</v>
      </c>
      <c r="I507" s="223" t="s">
        <v>292</v>
      </c>
    </row>
    <row r="508" spans="1:9" x14ac:dyDescent="0.35">
      <c r="A508" s="68" t="s">
        <v>388</v>
      </c>
      <c r="B508" s="79" t="s">
        <v>679</v>
      </c>
      <c r="C508" s="57" t="s">
        <v>848</v>
      </c>
      <c r="D508" s="117"/>
      <c r="E508" s="121" t="s">
        <v>330</v>
      </c>
      <c r="F508" s="119" t="s">
        <v>292</v>
      </c>
      <c r="G508" s="117"/>
      <c r="H508" s="4" t="s">
        <v>22</v>
      </c>
      <c r="I508" s="119" t="s">
        <v>292</v>
      </c>
    </row>
    <row r="509" spans="1:9" x14ac:dyDescent="0.35">
      <c r="A509" s="68" t="s">
        <v>388</v>
      </c>
      <c r="B509" s="171" t="s">
        <v>680</v>
      </c>
      <c r="C509" s="170" t="s">
        <v>849</v>
      </c>
      <c r="D509" s="164" t="str">
        <f>B494&amp;", "&amp;B496</f>
        <v>LAN3093a, LAN3093c</v>
      </c>
      <c r="E509" s="3" t="s">
        <v>333</v>
      </c>
      <c r="F509" s="164" t="s">
        <v>10</v>
      </c>
      <c r="G509" s="165"/>
      <c r="H509" s="4" t="s">
        <v>22</v>
      </c>
      <c r="I509" s="117" t="s">
        <v>10</v>
      </c>
    </row>
    <row r="510" spans="1:9" x14ac:dyDescent="0.35">
      <c r="A510" s="57" t="s">
        <v>388</v>
      </c>
      <c r="B510" s="79" t="s">
        <v>681</v>
      </c>
      <c r="C510" s="120" t="s">
        <v>850</v>
      </c>
      <c r="D510" s="117"/>
      <c r="E510" s="120" t="s">
        <v>331</v>
      </c>
      <c r="F510" s="120" t="s">
        <v>41</v>
      </c>
      <c r="G510" s="118" t="s">
        <v>682</v>
      </c>
      <c r="H510" s="4" t="s">
        <v>22</v>
      </c>
      <c r="I510" s="68" t="s">
        <v>41</v>
      </c>
    </row>
    <row r="511" spans="1:9" x14ac:dyDescent="0.35">
      <c r="A511" s="57" t="s">
        <v>388</v>
      </c>
      <c r="B511" s="79" t="s">
        <v>687</v>
      </c>
      <c r="C511" s="127" t="s">
        <v>851</v>
      </c>
      <c r="D511" s="131"/>
      <c r="E511" s="68" t="s">
        <v>330</v>
      </c>
      <c r="F511" s="127" t="s">
        <v>10</v>
      </c>
      <c r="G511" s="132"/>
      <c r="H511" s="4" t="s">
        <v>22</v>
      </c>
      <c r="I511" s="127" t="s">
        <v>10</v>
      </c>
    </row>
    <row r="512" spans="1:9" x14ac:dyDescent="0.35">
      <c r="A512" s="57" t="s">
        <v>388</v>
      </c>
      <c r="B512" s="79" t="s">
        <v>688</v>
      </c>
      <c r="C512" s="127" t="s">
        <v>884</v>
      </c>
      <c r="D512" s="131"/>
      <c r="E512" s="68" t="s">
        <v>330</v>
      </c>
      <c r="F512" s="127" t="s">
        <v>10</v>
      </c>
      <c r="G512" s="132"/>
      <c r="H512" s="4" t="s">
        <v>22</v>
      </c>
      <c r="I512" s="127" t="s">
        <v>10</v>
      </c>
    </row>
    <row r="513" spans="1:9" x14ac:dyDescent="0.35">
      <c r="A513" s="57" t="s">
        <v>388</v>
      </c>
      <c r="B513" s="79" t="s">
        <v>689</v>
      </c>
      <c r="C513" s="212" t="s">
        <v>886</v>
      </c>
      <c r="D513" s="131"/>
      <c r="E513" s="100" t="s">
        <v>331</v>
      </c>
      <c r="F513" s="164" t="s">
        <v>39</v>
      </c>
      <c r="G513" s="209" t="s">
        <v>1005</v>
      </c>
      <c r="H513" s="4" t="s">
        <v>22</v>
      </c>
      <c r="I513" s="164" t="s">
        <v>39</v>
      </c>
    </row>
    <row r="514" spans="1:9" x14ac:dyDescent="0.35">
      <c r="A514" s="57" t="s">
        <v>388</v>
      </c>
      <c r="B514" s="79" t="s">
        <v>690</v>
      </c>
      <c r="C514" s="127" t="s">
        <v>899</v>
      </c>
      <c r="D514" s="131"/>
      <c r="E514" s="68" t="s">
        <v>330</v>
      </c>
      <c r="F514" s="168" t="s">
        <v>292</v>
      </c>
      <c r="G514" s="132"/>
      <c r="H514" s="4" t="s">
        <v>22</v>
      </c>
      <c r="I514" s="168" t="s">
        <v>292</v>
      </c>
    </row>
    <row r="515" spans="1:9" x14ac:dyDescent="0.35">
      <c r="A515" s="57" t="s">
        <v>388</v>
      </c>
      <c r="B515" s="79" t="s">
        <v>691</v>
      </c>
      <c r="C515" s="127" t="s">
        <v>756</v>
      </c>
      <c r="D515" s="131"/>
      <c r="E515" s="68" t="s">
        <v>330</v>
      </c>
      <c r="F515" s="127" t="s">
        <v>10</v>
      </c>
      <c r="G515" s="132"/>
      <c r="H515" s="4" t="s">
        <v>22</v>
      </c>
      <c r="I515" s="127" t="s">
        <v>10</v>
      </c>
    </row>
    <row r="516" spans="1:9" x14ac:dyDescent="0.35">
      <c r="A516" s="57" t="s">
        <v>388</v>
      </c>
      <c r="B516" s="79" t="s">
        <v>692</v>
      </c>
      <c r="C516" s="127" t="s">
        <v>888</v>
      </c>
      <c r="D516" s="131"/>
      <c r="E516" s="68" t="s">
        <v>330</v>
      </c>
      <c r="F516" s="168" t="s">
        <v>39</v>
      </c>
      <c r="G516" s="45"/>
      <c r="H516" s="4" t="s">
        <v>22</v>
      </c>
      <c r="I516" s="164" t="s">
        <v>39</v>
      </c>
    </row>
    <row r="517" spans="1:9" x14ac:dyDescent="0.35">
      <c r="A517" s="57" t="s">
        <v>388</v>
      </c>
      <c r="B517" s="79" t="s">
        <v>693</v>
      </c>
      <c r="C517" s="127" t="s">
        <v>890</v>
      </c>
      <c r="D517" s="131"/>
      <c r="E517" s="68" t="s">
        <v>330</v>
      </c>
      <c r="F517" s="127" t="s">
        <v>10</v>
      </c>
      <c r="G517" s="132"/>
      <c r="H517" s="4" t="s">
        <v>22</v>
      </c>
      <c r="I517" s="127" t="s">
        <v>10</v>
      </c>
    </row>
    <row r="518" spans="1:9" x14ac:dyDescent="0.35">
      <c r="A518" s="57" t="s">
        <v>388</v>
      </c>
      <c r="B518" s="79" t="s">
        <v>694</v>
      </c>
      <c r="C518" s="127" t="s">
        <v>892</v>
      </c>
      <c r="D518" s="131"/>
      <c r="E518" s="68" t="s">
        <v>330</v>
      </c>
      <c r="F518" s="170" t="s">
        <v>10</v>
      </c>
      <c r="G518" s="45"/>
      <c r="H518" s="4" t="s">
        <v>22</v>
      </c>
      <c r="I518" s="170" t="s">
        <v>10</v>
      </c>
    </row>
    <row r="519" spans="1:9" x14ac:dyDescent="0.35">
      <c r="A519" s="57" t="s">
        <v>388</v>
      </c>
      <c r="B519" s="79" t="s">
        <v>695</v>
      </c>
      <c r="C519" s="127" t="s">
        <v>757</v>
      </c>
      <c r="D519" s="131"/>
      <c r="E519" s="68" t="s">
        <v>330</v>
      </c>
      <c r="F519" s="127" t="s">
        <v>10</v>
      </c>
      <c r="G519" s="132"/>
      <c r="H519" s="4" t="s">
        <v>22</v>
      </c>
      <c r="I519" s="127" t="s">
        <v>10</v>
      </c>
    </row>
    <row r="520" spans="1:9" x14ac:dyDescent="0.35">
      <c r="A520" s="7" t="s">
        <v>388</v>
      </c>
      <c r="B520" s="30" t="s">
        <v>696</v>
      </c>
      <c r="C520" s="166" t="s">
        <v>895</v>
      </c>
      <c r="D520" s="168"/>
      <c r="E520" s="7" t="s">
        <v>216</v>
      </c>
      <c r="F520" s="170" t="s">
        <v>10</v>
      </c>
      <c r="G520" s="168"/>
      <c r="H520" s="4" t="str">
        <f>Regression!A119</f>
        <v>HARDWARE - BBD - Battery Voltage-Current Get</v>
      </c>
      <c r="I520" s="170" t="s">
        <v>10</v>
      </c>
    </row>
    <row r="521" spans="1:9" x14ac:dyDescent="0.35">
      <c r="A521" s="57" t="s">
        <v>388</v>
      </c>
      <c r="B521" s="189" t="s">
        <v>697</v>
      </c>
      <c r="C521" s="127" t="s">
        <v>758</v>
      </c>
      <c r="D521" s="131" t="str">
        <f>B171</f>
        <v>DPI 3.13.a</v>
      </c>
      <c r="E521" s="27" t="s">
        <v>333</v>
      </c>
      <c r="F521" s="127" t="s">
        <v>326</v>
      </c>
      <c r="G521" s="132"/>
      <c r="H521" s="4" t="s">
        <v>22</v>
      </c>
      <c r="I521" s="127" t="s">
        <v>326</v>
      </c>
    </row>
    <row r="522" spans="1:9" x14ac:dyDescent="0.35">
      <c r="A522" s="57" t="s">
        <v>388</v>
      </c>
      <c r="B522" s="189" t="s">
        <v>698</v>
      </c>
      <c r="C522" s="127" t="s">
        <v>759</v>
      </c>
      <c r="D522" s="131"/>
      <c r="E522" s="29" t="s">
        <v>332</v>
      </c>
      <c r="F522" s="127" t="s">
        <v>326</v>
      </c>
      <c r="G522" s="132"/>
      <c r="H522" s="4" t="str">
        <f>Regression!A92</f>
        <v>FIRMWARE - Upgrade - NIC LAN Devices by FSU</v>
      </c>
      <c r="I522" s="127" t="s">
        <v>326</v>
      </c>
    </row>
    <row r="523" spans="1:9" x14ac:dyDescent="0.35">
      <c r="A523" s="57" t="s">
        <v>388</v>
      </c>
      <c r="B523" s="189" t="s">
        <v>699</v>
      </c>
      <c r="C523" s="127" t="s">
        <v>760</v>
      </c>
      <c r="D523" s="131" t="str">
        <f>B434</f>
        <v>LAN3042</v>
      </c>
      <c r="E523" s="27" t="s">
        <v>333</v>
      </c>
      <c r="F523" s="127" t="s">
        <v>326</v>
      </c>
      <c r="G523" s="132"/>
      <c r="H523" s="4" t="s">
        <v>22</v>
      </c>
      <c r="I523" s="127" t="s">
        <v>326</v>
      </c>
    </row>
    <row r="524" spans="1:9" x14ac:dyDescent="0.35">
      <c r="A524" s="57" t="s">
        <v>388</v>
      </c>
      <c r="B524" s="189" t="s">
        <v>700</v>
      </c>
      <c r="C524" s="127" t="s">
        <v>761</v>
      </c>
      <c r="D524" s="131" t="str">
        <f>B433</f>
        <v>LAN3041</v>
      </c>
      <c r="E524" s="27" t="s">
        <v>333</v>
      </c>
      <c r="F524" s="127" t="s">
        <v>326</v>
      </c>
      <c r="G524" s="132"/>
      <c r="H524" s="4" t="s">
        <v>22</v>
      </c>
      <c r="I524" s="127" t="s">
        <v>326</v>
      </c>
    </row>
    <row r="525" spans="1:9" x14ac:dyDescent="0.35">
      <c r="A525" s="57" t="s">
        <v>388</v>
      </c>
      <c r="B525" s="189" t="s">
        <v>701</v>
      </c>
      <c r="C525" s="174" t="s">
        <v>762</v>
      </c>
      <c r="D525" s="131"/>
      <c r="E525" s="57" t="s">
        <v>331</v>
      </c>
      <c r="F525" s="127" t="s">
        <v>326</v>
      </c>
      <c r="G525" s="132"/>
      <c r="H525" s="4" t="s">
        <v>22</v>
      </c>
      <c r="I525" s="127" t="s">
        <v>326</v>
      </c>
    </row>
    <row r="526" spans="1:9" x14ac:dyDescent="0.35">
      <c r="A526" s="57" t="s">
        <v>388</v>
      </c>
      <c r="B526" s="189" t="s">
        <v>702</v>
      </c>
      <c r="C526" s="230" t="s">
        <v>763</v>
      </c>
      <c r="D526" s="131" t="str">
        <f>B602</f>
        <v>NMS6037ai-aiii</v>
      </c>
      <c r="E526" s="27" t="s">
        <v>333</v>
      </c>
      <c r="F526" s="127" t="s">
        <v>326</v>
      </c>
      <c r="G526" s="132"/>
      <c r="H526" s="4" t="s">
        <v>22</v>
      </c>
      <c r="I526" s="127" t="s">
        <v>326</v>
      </c>
    </row>
    <row r="527" spans="1:9" x14ac:dyDescent="0.35">
      <c r="A527" s="57" t="s">
        <v>388</v>
      </c>
      <c r="B527" s="79" t="s">
        <v>703</v>
      </c>
      <c r="C527" s="127" t="s">
        <v>764</v>
      </c>
      <c r="D527" s="131"/>
      <c r="E527" s="127" t="s">
        <v>331</v>
      </c>
      <c r="F527" s="127" t="s">
        <v>10</v>
      </c>
      <c r="G527" s="150" t="s">
        <v>707</v>
      </c>
      <c r="H527" s="4" t="s">
        <v>22</v>
      </c>
      <c r="I527" s="127" t="s">
        <v>10</v>
      </c>
    </row>
    <row r="528" spans="1:9" x14ac:dyDescent="0.35">
      <c r="A528" s="57" t="s">
        <v>388</v>
      </c>
      <c r="B528" s="79" t="s">
        <v>704</v>
      </c>
      <c r="C528" s="127" t="s">
        <v>765</v>
      </c>
      <c r="D528" s="131"/>
      <c r="E528" s="127" t="s">
        <v>331</v>
      </c>
      <c r="F528" s="127" t="s">
        <v>10</v>
      </c>
      <c r="G528" s="132"/>
      <c r="H528" s="4" t="s">
        <v>22</v>
      </c>
      <c r="I528" s="127" t="s">
        <v>10</v>
      </c>
    </row>
    <row r="529" spans="1:9" x14ac:dyDescent="0.35">
      <c r="A529" s="57" t="s">
        <v>388</v>
      </c>
      <c r="B529" s="79" t="s">
        <v>705</v>
      </c>
      <c r="C529" s="127" t="s">
        <v>766</v>
      </c>
      <c r="D529" s="131"/>
      <c r="E529" s="127" t="s">
        <v>331</v>
      </c>
      <c r="F529" s="127" t="s">
        <v>10</v>
      </c>
      <c r="G529" s="132"/>
      <c r="H529" s="4" t="s">
        <v>22</v>
      </c>
      <c r="I529" s="127" t="s">
        <v>10</v>
      </c>
    </row>
    <row r="530" spans="1:9" x14ac:dyDescent="0.35">
      <c r="A530" s="57" t="s">
        <v>388</v>
      </c>
      <c r="B530" s="79" t="s">
        <v>706</v>
      </c>
      <c r="C530" s="127" t="s">
        <v>767</v>
      </c>
      <c r="D530" s="131"/>
      <c r="E530" s="127" t="s">
        <v>331</v>
      </c>
      <c r="F530" s="127" t="s">
        <v>10</v>
      </c>
      <c r="G530" s="132"/>
      <c r="H530" s="4" t="s">
        <v>22</v>
      </c>
      <c r="I530" s="127" t="s">
        <v>10</v>
      </c>
    </row>
    <row r="531" spans="1:9" x14ac:dyDescent="0.35">
      <c r="A531" s="100" t="s">
        <v>389</v>
      </c>
      <c r="B531" s="190" t="s">
        <v>928</v>
      </c>
      <c r="C531" s="185" t="s">
        <v>979</v>
      </c>
      <c r="D531" s="180"/>
      <c r="E531" s="185" t="s">
        <v>331</v>
      </c>
      <c r="F531" s="183" t="s">
        <v>323</v>
      </c>
      <c r="G531" s="181"/>
      <c r="H531" s="4" t="s">
        <v>22</v>
      </c>
      <c r="I531" s="192" t="s">
        <v>323</v>
      </c>
    </row>
    <row r="532" spans="1:9" x14ac:dyDescent="0.35">
      <c r="A532" s="100" t="s">
        <v>389</v>
      </c>
      <c r="B532" s="190" t="s">
        <v>929</v>
      </c>
      <c r="C532" s="185" t="s">
        <v>979</v>
      </c>
      <c r="D532" s="180"/>
      <c r="E532" s="185" t="s">
        <v>331</v>
      </c>
      <c r="F532" s="192" t="s">
        <v>323</v>
      </c>
      <c r="G532" s="181"/>
      <c r="H532" s="4" t="s">
        <v>22</v>
      </c>
      <c r="I532" s="192" t="s">
        <v>323</v>
      </c>
    </row>
    <row r="533" spans="1:9" x14ac:dyDescent="0.35">
      <c r="A533" s="100" t="s">
        <v>389</v>
      </c>
      <c r="B533" s="190" t="s">
        <v>930</v>
      </c>
      <c r="C533" s="185" t="s">
        <v>979</v>
      </c>
      <c r="D533" s="180"/>
      <c r="E533" s="185" t="s">
        <v>331</v>
      </c>
      <c r="F533" s="192" t="s">
        <v>323</v>
      </c>
      <c r="G533" s="181"/>
      <c r="H533" s="4" t="s">
        <v>22</v>
      </c>
      <c r="I533" s="192" t="s">
        <v>323</v>
      </c>
    </row>
    <row r="534" spans="1:9" x14ac:dyDescent="0.35">
      <c r="A534" s="100" t="s">
        <v>389</v>
      </c>
      <c r="B534" s="190" t="s">
        <v>931</v>
      </c>
      <c r="C534" s="185" t="s">
        <v>979</v>
      </c>
      <c r="D534" s="180"/>
      <c r="E534" s="185" t="s">
        <v>331</v>
      </c>
      <c r="F534" s="192" t="s">
        <v>323</v>
      </c>
      <c r="G534" s="181"/>
      <c r="H534" s="4" t="s">
        <v>22</v>
      </c>
      <c r="I534" s="192" t="s">
        <v>323</v>
      </c>
    </row>
    <row r="535" spans="1:9" x14ac:dyDescent="0.35">
      <c r="A535" s="100" t="s">
        <v>389</v>
      </c>
      <c r="B535" s="190" t="s">
        <v>932</v>
      </c>
      <c r="C535" s="185" t="s">
        <v>979</v>
      </c>
      <c r="D535" s="180"/>
      <c r="E535" s="185" t="s">
        <v>331</v>
      </c>
      <c r="F535" s="192" t="s">
        <v>323</v>
      </c>
      <c r="G535" s="181"/>
      <c r="H535" s="4" t="s">
        <v>22</v>
      </c>
      <c r="I535" s="192" t="s">
        <v>323</v>
      </c>
    </row>
    <row r="536" spans="1:9" x14ac:dyDescent="0.35">
      <c r="A536" s="185" t="s">
        <v>389</v>
      </c>
      <c r="B536" s="186" t="s">
        <v>320</v>
      </c>
      <c r="C536" s="57" t="s">
        <v>1004</v>
      </c>
      <c r="D536" s="179"/>
      <c r="E536" s="185" t="s">
        <v>331</v>
      </c>
      <c r="F536" s="192" t="s">
        <v>323</v>
      </c>
      <c r="G536" s="181" t="s">
        <v>1005</v>
      </c>
      <c r="H536" s="4" t="s">
        <v>22</v>
      </c>
      <c r="I536" s="192" t="s">
        <v>323</v>
      </c>
    </row>
    <row r="537" spans="1:9" x14ac:dyDescent="0.35">
      <c r="A537" s="57" t="s">
        <v>389</v>
      </c>
      <c r="B537" s="79" t="s">
        <v>980</v>
      </c>
      <c r="C537" s="57" t="s">
        <v>992</v>
      </c>
      <c r="D537" s="4" t="str">
        <f>B24&amp;", "&amp;B26</f>
        <v>DPI 3.3.a, DPI 3.3.b</v>
      </c>
      <c r="E537" s="27" t="s">
        <v>333</v>
      </c>
      <c r="F537" s="76" t="s">
        <v>6</v>
      </c>
      <c r="G537" s="76"/>
      <c r="H537" s="4" t="s">
        <v>22</v>
      </c>
      <c r="I537" s="183" t="s">
        <v>6</v>
      </c>
    </row>
    <row r="538" spans="1:9" x14ac:dyDescent="0.35">
      <c r="A538" s="4" t="s">
        <v>389</v>
      </c>
      <c r="B538" s="31" t="s">
        <v>981</v>
      </c>
      <c r="C538" s="4" t="s">
        <v>993</v>
      </c>
      <c r="D538" s="4" t="str">
        <f>B49&amp;", "&amp;B59</f>
        <v>DPI 3.4.2.2.a.2, DPI 3.4.3.2.b.2</v>
      </c>
      <c r="E538" s="29" t="s">
        <v>333</v>
      </c>
      <c r="F538" s="183" t="s">
        <v>31</v>
      </c>
      <c r="G538" s="183"/>
      <c r="H538" s="4" t="s">
        <v>22</v>
      </c>
      <c r="I538" s="183" t="s">
        <v>31</v>
      </c>
    </row>
    <row r="539" spans="1:9" x14ac:dyDescent="0.35">
      <c r="A539" s="7" t="s">
        <v>389</v>
      </c>
      <c r="B539" s="30" t="s">
        <v>982</v>
      </c>
      <c r="C539" s="7" t="s">
        <v>994</v>
      </c>
      <c r="D539" s="4"/>
      <c r="E539" s="7" t="s">
        <v>216</v>
      </c>
      <c r="F539" s="183" t="s">
        <v>80</v>
      </c>
      <c r="G539" s="183"/>
      <c r="H539" s="8" t="str">
        <f>Regression!A366</f>
        <v>TIME - UIQ Time to Downstream</v>
      </c>
      <c r="I539" s="183" t="s">
        <v>80</v>
      </c>
    </row>
    <row r="540" spans="1:9" x14ac:dyDescent="0.35">
      <c r="A540" s="4" t="s">
        <v>389</v>
      </c>
      <c r="B540" s="31" t="s">
        <v>983</v>
      </c>
      <c r="C540" s="4" t="s">
        <v>995</v>
      </c>
      <c r="D540" s="4" t="str">
        <f>B84</f>
        <v>DPI 3.6.2.a.4</v>
      </c>
      <c r="E540" s="27" t="s">
        <v>333</v>
      </c>
      <c r="F540" s="183" t="s">
        <v>40</v>
      </c>
      <c r="G540" s="183"/>
      <c r="H540" s="57" t="s">
        <v>22</v>
      </c>
      <c r="I540" s="183" t="s">
        <v>40</v>
      </c>
    </row>
    <row r="541" spans="1:9" x14ac:dyDescent="0.35">
      <c r="A541" s="4" t="s">
        <v>389</v>
      </c>
      <c r="B541" s="31" t="s">
        <v>984</v>
      </c>
      <c r="C541" s="4" t="s">
        <v>996</v>
      </c>
      <c r="D541" s="4" t="str">
        <f>B76</f>
        <v>DPI 3.6.2.a.1</v>
      </c>
      <c r="E541" s="27" t="s">
        <v>333</v>
      </c>
      <c r="F541" s="183" t="s">
        <v>40</v>
      </c>
      <c r="G541" s="220" t="s">
        <v>1136</v>
      </c>
      <c r="H541" s="57" t="s">
        <v>22</v>
      </c>
      <c r="I541" s="183" t="s">
        <v>40</v>
      </c>
    </row>
    <row r="542" spans="1:9" x14ac:dyDescent="0.35">
      <c r="A542" s="4" t="s">
        <v>389</v>
      </c>
      <c r="B542" s="31" t="s">
        <v>985</v>
      </c>
      <c r="C542" s="4" t="s">
        <v>997</v>
      </c>
      <c r="D542" s="4" t="str">
        <f>B99</f>
        <v>DPI 3.7.a</v>
      </c>
      <c r="E542" s="27" t="s">
        <v>333</v>
      </c>
      <c r="F542" s="183" t="s">
        <v>38</v>
      </c>
      <c r="G542" s="183"/>
      <c r="H542" s="57" t="s">
        <v>22</v>
      </c>
      <c r="I542" s="183" t="s">
        <v>38</v>
      </c>
    </row>
    <row r="543" spans="1:9" x14ac:dyDescent="0.35">
      <c r="A543" s="4" t="s">
        <v>389</v>
      </c>
      <c r="B543" s="31" t="s">
        <v>986</v>
      </c>
      <c r="C543" s="4" t="s">
        <v>998</v>
      </c>
      <c r="D543" s="4" t="str">
        <f>B106</f>
        <v>DPI 3.8.2.b</v>
      </c>
      <c r="E543" s="27" t="s">
        <v>333</v>
      </c>
      <c r="F543" s="183" t="s">
        <v>44</v>
      </c>
      <c r="G543" s="44"/>
      <c r="H543" s="183" t="s">
        <v>22</v>
      </c>
      <c r="I543" s="183" t="s">
        <v>44</v>
      </c>
    </row>
    <row r="544" spans="1:9" x14ac:dyDescent="0.35">
      <c r="A544" s="4" t="s">
        <v>389</v>
      </c>
      <c r="B544" s="31" t="s">
        <v>987</v>
      </c>
      <c r="C544" s="4" t="s">
        <v>999</v>
      </c>
      <c r="D544" s="4" t="s">
        <v>1134</v>
      </c>
      <c r="E544" s="29" t="s">
        <v>333</v>
      </c>
      <c r="F544" s="183" t="s">
        <v>43</v>
      </c>
      <c r="G544" s="183"/>
      <c r="H544" s="4" t="s">
        <v>22</v>
      </c>
      <c r="I544" s="183" t="s">
        <v>43</v>
      </c>
    </row>
    <row r="545" spans="1:9" x14ac:dyDescent="0.35">
      <c r="A545" s="4" t="s">
        <v>389</v>
      </c>
      <c r="B545" s="31" t="s">
        <v>988</v>
      </c>
      <c r="C545" s="4" t="s">
        <v>1000</v>
      </c>
      <c r="D545" s="4" t="str">
        <f>B142</f>
        <v>DPI 3.10.c</v>
      </c>
      <c r="E545" s="27" t="s">
        <v>333</v>
      </c>
      <c r="F545" s="183" t="s">
        <v>42</v>
      </c>
      <c r="G545" s="183"/>
      <c r="H545" s="4" t="s">
        <v>22</v>
      </c>
      <c r="I545" s="183" t="s">
        <v>42</v>
      </c>
    </row>
    <row r="546" spans="1:9" x14ac:dyDescent="0.35">
      <c r="A546" s="4" t="s">
        <v>389</v>
      </c>
      <c r="B546" s="31" t="s">
        <v>989</v>
      </c>
      <c r="C546" s="4" t="s">
        <v>1001</v>
      </c>
      <c r="D546" s="4" t="str">
        <f>B156</f>
        <v>DPI 3.11</v>
      </c>
      <c r="E546" s="228" t="s">
        <v>333</v>
      </c>
      <c r="F546" s="183" t="s">
        <v>41</v>
      </c>
      <c r="G546" s="183"/>
      <c r="H546" s="4" t="s">
        <v>22</v>
      </c>
      <c r="I546" s="183" t="s">
        <v>41</v>
      </c>
    </row>
    <row r="547" spans="1:9" x14ac:dyDescent="0.35">
      <c r="A547" s="4" t="s">
        <v>389</v>
      </c>
      <c r="B547" s="31" t="s">
        <v>990</v>
      </c>
      <c r="C547" s="4" t="s">
        <v>1002</v>
      </c>
      <c r="D547" s="96" t="str">
        <f>B163&amp;", "&amp;B165</f>
        <v>DPI 3.12.a, DPI 3.12.b</v>
      </c>
      <c r="E547" s="68" t="s">
        <v>333</v>
      </c>
      <c r="F547" s="183" t="s">
        <v>39</v>
      </c>
      <c r="G547" s="183"/>
      <c r="H547" s="4" t="s">
        <v>22</v>
      </c>
      <c r="I547" s="183" t="s">
        <v>39</v>
      </c>
    </row>
    <row r="548" spans="1:9" x14ac:dyDescent="0.35">
      <c r="A548" s="4" t="s">
        <v>389</v>
      </c>
      <c r="B548" s="31" t="s">
        <v>991</v>
      </c>
      <c r="C548" s="4" t="s">
        <v>1003</v>
      </c>
      <c r="D548" s="4" t="str">
        <f>B176</f>
        <v>DPI 3.14</v>
      </c>
      <c r="E548" s="68" t="s">
        <v>333</v>
      </c>
      <c r="F548" s="183" t="s">
        <v>39</v>
      </c>
      <c r="G548" s="183"/>
      <c r="H548" s="4" t="s">
        <v>22</v>
      </c>
      <c r="I548" s="183" t="s">
        <v>39</v>
      </c>
    </row>
    <row r="549" spans="1:9" x14ac:dyDescent="0.35">
      <c r="A549" s="4" t="s">
        <v>389</v>
      </c>
      <c r="B549" s="31" t="s">
        <v>1029</v>
      </c>
      <c r="C549" s="4" t="s">
        <v>1031</v>
      </c>
      <c r="D549" s="4" t="str">
        <f>B564</f>
        <v>NMS6021</v>
      </c>
      <c r="E549" s="223" t="s">
        <v>333</v>
      </c>
      <c r="F549" s="183" t="s">
        <v>292</v>
      </c>
      <c r="G549" s="183"/>
      <c r="H549" s="4" t="s">
        <v>22</v>
      </c>
      <c r="I549" s="192" t="s">
        <v>292</v>
      </c>
    </row>
    <row r="550" spans="1:9" x14ac:dyDescent="0.35">
      <c r="A550" s="4" t="s">
        <v>389</v>
      </c>
      <c r="B550" s="31" t="s">
        <v>1030</v>
      </c>
      <c r="C550" s="4" t="s">
        <v>1032</v>
      </c>
      <c r="D550" s="4" t="str">
        <f>B564</f>
        <v>NMS6021</v>
      </c>
      <c r="E550" s="223" t="s">
        <v>333</v>
      </c>
      <c r="F550" s="192" t="s">
        <v>292</v>
      </c>
      <c r="G550" s="192"/>
      <c r="H550" s="4" t="s">
        <v>22</v>
      </c>
      <c r="I550" s="192" t="s">
        <v>292</v>
      </c>
    </row>
    <row r="551" spans="1:9" x14ac:dyDescent="0.35">
      <c r="A551" s="7" t="s">
        <v>389</v>
      </c>
      <c r="B551" s="30" t="s">
        <v>1033</v>
      </c>
      <c r="C551" s="7" t="s">
        <v>1035</v>
      </c>
      <c r="D551" s="4"/>
      <c r="E551" s="7" t="s">
        <v>216</v>
      </c>
      <c r="F551" s="192" t="s">
        <v>292</v>
      </c>
      <c r="G551" s="192"/>
      <c r="H551" s="8" t="str">
        <f>Regression!A22</f>
        <v>COMMS - Mesh Routing - Dropout of Relay</v>
      </c>
      <c r="I551" s="192" t="s">
        <v>292</v>
      </c>
    </row>
    <row r="552" spans="1:9" x14ac:dyDescent="0.35">
      <c r="A552" s="57" t="s">
        <v>389</v>
      </c>
      <c r="B552" s="79" t="s">
        <v>1034</v>
      </c>
      <c r="C552" s="57" t="s">
        <v>1036</v>
      </c>
      <c r="D552" s="4" t="str">
        <f>B404</f>
        <v>LAN3013</v>
      </c>
      <c r="E552" s="223" t="s">
        <v>333</v>
      </c>
      <c r="F552" s="192" t="s">
        <v>292</v>
      </c>
      <c r="G552" s="192"/>
      <c r="H552" s="4" t="s">
        <v>22</v>
      </c>
      <c r="I552" s="192" t="s">
        <v>292</v>
      </c>
    </row>
    <row r="553" spans="1:9" x14ac:dyDescent="0.35">
      <c r="A553" s="4" t="s">
        <v>389</v>
      </c>
      <c r="B553" s="31" t="s">
        <v>933</v>
      </c>
      <c r="C553" s="4" t="s">
        <v>1037</v>
      </c>
      <c r="D553" s="4" t="s">
        <v>1038</v>
      </c>
      <c r="E553" s="27" t="s">
        <v>333</v>
      </c>
      <c r="F553" s="194" t="s">
        <v>323</v>
      </c>
      <c r="G553" s="183"/>
      <c r="H553" s="4" t="s">
        <v>22</v>
      </c>
      <c r="I553" s="194" t="s">
        <v>323</v>
      </c>
    </row>
    <row r="554" spans="1:9" x14ac:dyDescent="0.35">
      <c r="A554" s="4" t="s">
        <v>389</v>
      </c>
      <c r="B554" s="31" t="s">
        <v>934</v>
      </c>
      <c r="C554" s="4" t="s">
        <v>1006</v>
      </c>
      <c r="D554" s="4" t="str">
        <f>B536</f>
        <v>NMS6005</v>
      </c>
      <c r="E554" s="27" t="s">
        <v>333</v>
      </c>
      <c r="F554" s="194" t="s">
        <v>323</v>
      </c>
      <c r="G554" s="181" t="s">
        <v>1005</v>
      </c>
      <c r="H554" s="4" t="s">
        <v>22</v>
      </c>
      <c r="I554" s="194" t="s">
        <v>323</v>
      </c>
    </row>
    <row r="555" spans="1:9" x14ac:dyDescent="0.35">
      <c r="A555" s="4" t="s">
        <v>389</v>
      </c>
      <c r="B555" s="31" t="s">
        <v>935</v>
      </c>
      <c r="C555" s="4" t="s">
        <v>977</v>
      </c>
      <c r="D555" s="4" t="str">
        <f>B536&amp;", NMS6006"</f>
        <v>NMS6005, NMS6006</v>
      </c>
      <c r="E555" s="27" t="s">
        <v>333</v>
      </c>
      <c r="F555" s="194" t="s">
        <v>323</v>
      </c>
      <c r="G555" s="183"/>
      <c r="H555" s="4" t="s">
        <v>22</v>
      </c>
      <c r="I555" s="194" t="s">
        <v>323</v>
      </c>
    </row>
    <row r="556" spans="1:9" x14ac:dyDescent="0.35">
      <c r="A556" s="4" t="s">
        <v>389</v>
      </c>
      <c r="B556" s="31" t="s">
        <v>936</v>
      </c>
      <c r="C556" s="4" t="s">
        <v>1193</v>
      </c>
      <c r="D556" s="4"/>
      <c r="E556" s="230" t="s">
        <v>331</v>
      </c>
      <c r="F556" s="232" t="s">
        <v>323</v>
      </c>
      <c r="G556" s="235" t="s">
        <v>1005</v>
      </c>
      <c r="H556" s="4" t="s">
        <v>22</v>
      </c>
      <c r="I556" s="194" t="s">
        <v>323</v>
      </c>
    </row>
    <row r="557" spans="1:9" x14ac:dyDescent="0.35">
      <c r="A557" s="4" t="s">
        <v>389</v>
      </c>
      <c r="B557" s="31" t="s">
        <v>937</v>
      </c>
      <c r="C557" s="4" t="s">
        <v>1194</v>
      </c>
      <c r="D557" s="4"/>
      <c r="E557" s="230" t="s">
        <v>331</v>
      </c>
      <c r="F557" s="232" t="s">
        <v>323</v>
      </c>
      <c r="G557" s="235" t="s">
        <v>1005</v>
      </c>
      <c r="H557" s="4" t="s">
        <v>22</v>
      </c>
      <c r="I557" s="194" t="s">
        <v>323</v>
      </c>
    </row>
    <row r="558" spans="1:9" x14ac:dyDescent="0.35">
      <c r="A558" s="4" t="s">
        <v>389</v>
      </c>
      <c r="B558" s="31" t="s">
        <v>938</v>
      </c>
      <c r="C558" s="4" t="s">
        <v>1195</v>
      </c>
      <c r="D558" s="4"/>
      <c r="E558" s="100" t="s">
        <v>330</v>
      </c>
      <c r="F558" s="194" t="s">
        <v>323</v>
      </c>
      <c r="G558" s="183"/>
      <c r="H558" s="4" t="s">
        <v>22</v>
      </c>
      <c r="I558" s="194" t="s">
        <v>323</v>
      </c>
    </row>
    <row r="559" spans="1:9" x14ac:dyDescent="0.35">
      <c r="A559" s="7" t="s">
        <v>389</v>
      </c>
      <c r="B559" s="30" t="s">
        <v>939</v>
      </c>
      <c r="C559" s="7" t="s">
        <v>1039</v>
      </c>
      <c r="D559" s="4"/>
      <c r="E559" s="7" t="s">
        <v>216</v>
      </c>
      <c r="F559" s="192" t="s">
        <v>39</v>
      </c>
      <c r="G559" s="183"/>
      <c r="H559" s="8" t="str">
        <f>Regression!A201</f>
        <v>DEVICE MNGMNT - Device History in AMM</v>
      </c>
      <c r="I559" s="192" t="s">
        <v>39</v>
      </c>
    </row>
    <row r="560" spans="1:9" x14ac:dyDescent="0.35">
      <c r="A560" s="7" t="s">
        <v>389</v>
      </c>
      <c r="B560" s="30" t="s">
        <v>321</v>
      </c>
      <c r="C560" s="7" t="s">
        <v>978</v>
      </c>
      <c r="D560" s="4"/>
      <c r="E560" s="7" t="s">
        <v>216</v>
      </c>
      <c r="F560" s="282" t="s">
        <v>39</v>
      </c>
      <c r="G560" s="76"/>
      <c r="H560" s="4" t="str">
        <f>Regression!A189</f>
        <v>DEVICE MNGMNT  - Non Market - Events - Meter Event Read Job</v>
      </c>
      <c r="I560" s="282" t="s">
        <v>39</v>
      </c>
    </row>
    <row r="561" spans="1:9" x14ac:dyDescent="0.35">
      <c r="A561" s="4" t="s">
        <v>389</v>
      </c>
      <c r="B561" s="79" t="s">
        <v>940</v>
      </c>
      <c r="C561" s="4" t="s">
        <v>1138</v>
      </c>
      <c r="D561" s="44" t="str">
        <f>B578</f>
        <v>NMS6026</v>
      </c>
      <c r="E561" s="68" t="s">
        <v>333</v>
      </c>
      <c r="F561" s="192" t="s">
        <v>39</v>
      </c>
      <c r="G561" s="180"/>
      <c r="H561" s="57" t="s">
        <v>22</v>
      </c>
      <c r="I561" s="223" t="s">
        <v>39</v>
      </c>
    </row>
    <row r="562" spans="1:9" x14ac:dyDescent="0.35">
      <c r="A562" s="4" t="s">
        <v>389</v>
      </c>
      <c r="B562" s="79" t="s">
        <v>941</v>
      </c>
      <c r="C562" s="4" t="s">
        <v>1137</v>
      </c>
      <c r="D562" s="44"/>
      <c r="E562" s="27" t="s">
        <v>331</v>
      </c>
      <c r="F562" s="223" t="s">
        <v>39</v>
      </c>
      <c r="G562" s="220" t="s">
        <v>1005</v>
      </c>
      <c r="H562" s="57" t="s">
        <v>22</v>
      </c>
      <c r="I562" s="223" t="s">
        <v>39</v>
      </c>
    </row>
    <row r="563" spans="1:9" x14ac:dyDescent="0.35">
      <c r="A563" s="4" t="s">
        <v>389</v>
      </c>
      <c r="B563" s="79" t="s">
        <v>942</v>
      </c>
      <c r="C563" s="4" t="s">
        <v>977</v>
      </c>
      <c r="D563" s="44" t="str">
        <f>B76</f>
        <v>DPI 3.6.2.a.1</v>
      </c>
      <c r="E563" s="27" t="s">
        <v>333</v>
      </c>
      <c r="F563" s="192" t="s">
        <v>40</v>
      </c>
      <c r="G563" s="180"/>
      <c r="H563" s="57" t="s">
        <v>22</v>
      </c>
      <c r="I563" s="192" t="s">
        <v>40</v>
      </c>
    </row>
    <row r="564" spans="1:9" x14ac:dyDescent="0.35">
      <c r="A564" s="4" t="s">
        <v>389</v>
      </c>
      <c r="B564" s="79" t="s">
        <v>943</v>
      </c>
      <c r="C564" s="100" t="s">
        <v>1144</v>
      </c>
      <c r="D564" s="44"/>
      <c r="E564" s="100" t="s">
        <v>330</v>
      </c>
      <c r="F564" s="180" t="s">
        <v>292</v>
      </c>
      <c r="G564" s="180"/>
      <c r="H564" s="4" t="s">
        <v>22</v>
      </c>
      <c r="I564" s="193" t="s">
        <v>292</v>
      </c>
    </row>
    <row r="565" spans="1:9" x14ac:dyDescent="0.35">
      <c r="A565" s="7" t="s">
        <v>389</v>
      </c>
      <c r="B565" s="30" t="s">
        <v>1145</v>
      </c>
      <c r="C565" s="122" t="s">
        <v>1154</v>
      </c>
      <c r="D565" s="44"/>
      <c r="E565" s="7" t="s">
        <v>216</v>
      </c>
      <c r="F565" s="218" t="s">
        <v>39</v>
      </c>
      <c r="G565" s="180"/>
      <c r="H565" s="4" t="str">
        <f>Regression!A233</f>
        <v>DEVICE MNGMNT - Self Reg - BBD</v>
      </c>
      <c r="I565" s="218" t="s">
        <v>39</v>
      </c>
    </row>
    <row r="566" spans="1:9" x14ac:dyDescent="0.35">
      <c r="A566" s="7" t="s">
        <v>389</v>
      </c>
      <c r="B566" s="30" t="s">
        <v>1146</v>
      </c>
      <c r="C566" s="122" t="s">
        <v>1155</v>
      </c>
      <c r="D566" s="44"/>
      <c r="E566" s="7" t="s">
        <v>216</v>
      </c>
      <c r="F566" s="218" t="s">
        <v>292</v>
      </c>
      <c r="G566" s="218"/>
      <c r="H566" s="4" t="str">
        <f>Regression!A47</f>
        <v>COMMS - Report on CPU in NEM</v>
      </c>
      <c r="I566" s="218" t="s">
        <v>292</v>
      </c>
    </row>
    <row r="567" spans="1:9" x14ac:dyDescent="0.35">
      <c r="A567" s="4" t="s">
        <v>389</v>
      </c>
      <c r="B567" s="79" t="s">
        <v>1147</v>
      </c>
      <c r="C567" s="100" t="s">
        <v>1156</v>
      </c>
      <c r="D567" s="44"/>
      <c r="E567" s="29" t="s">
        <v>332</v>
      </c>
      <c r="F567" s="218" t="s">
        <v>292</v>
      </c>
      <c r="G567" s="218"/>
      <c r="H567" s="4" t="s">
        <v>22</v>
      </c>
      <c r="I567" s="218" t="s">
        <v>292</v>
      </c>
    </row>
    <row r="568" spans="1:9" x14ac:dyDescent="0.35">
      <c r="A568" s="4" t="s">
        <v>389</v>
      </c>
      <c r="B568" s="79" t="s">
        <v>1148</v>
      </c>
      <c r="C568" s="100" t="s">
        <v>1157</v>
      </c>
      <c r="D568" s="44"/>
      <c r="E568" s="29" t="s">
        <v>332</v>
      </c>
      <c r="F568" s="218" t="s">
        <v>292</v>
      </c>
      <c r="G568" s="218"/>
      <c r="H568" s="4" t="s">
        <v>22</v>
      </c>
      <c r="I568" s="218" t="s">
        <v>292</v>
      </c>
    </row>
    <row r="569" spans="1:9" x14ac:dyDescent="0.35">
      <c r="A569" s="7" t="s">
        <v>389</v>
      </c>
      <c r="B569" s="30" t="s">
        <v>1150</v>
      </c>
      <c r="C569" s="122" t="s">
        <v>1158</v>
      </c>
      <c r="D569" s="44"/>
      <c r="E569" s="7" t="s">
        <v>216</v>
      </c>
      <c r="F569" s="218" t="s">
        <v>292</v>
      </c>
      <c r="G569" s="218"/>
      <c r="H569" s="4" t="str">
        <f>Regression!A6</f>
        <v>COMMS - AMM - Last Comm Time</v>
      </c>
      <c r="I569" s="218" t="s">
        <v>292</v>
      </c>
    </row>
    <row r="570" spans="1:9" x14ac:dyDescent="0.35">
      <c r="A570" s="4" t="s">
        <v>389</v>
      </c>
      <c r="B570" s="79" t="s">
        <v>1149</v>
      </c>
      <c r="C570" s="100" t="s">
        <v>1159</v>
      </c>
      <c r="D570" s="44"/>
      <c r="E570" s="29" t="s">
        <v>332</v>
      </c>
      <c r="F570" s="218" t="s">
        <v>292</v>
      </c>
      <c r="G570" s="218"/>
      <c r="H570" s="4" t="s">
        <v>22</v>
      </c>
      <c r="I570" s="218" t="s">
        <v>292</v>
      </c>
    </row>
    <row r="571" spans="1:9" x14ac:dyDescent="0.35">
      <c r="A571" s="4" t="s">
        <v>389</v>
      </c>
      <c r="B571" s="79" t="s">
        <v>1151</v>
      </c>
      <c r="C571" s="100" t="s">
        <v>1160</v>
      </c>
      <c r="D571" s="44"/>
      <c r="E571" s="29" t="s">
        <v>332</v>
      </c>
      <c r="F571" s="218" t="s">
        <v>292</v>
      </c>
      <c r="G571" s="218"/>
      <c r="H571" s="4" t="s">
        <v>22</v>
      </c>
      <c r="I571" s="218" t="s">
        <v>292</v>
      </c>
    </row>
    <row r="572" spans="1:9" x14ac:dyDescent="0.35">
      <c r="A572" s="4" t="s">
        <v>389</v>
      </c>
      <c r="B572" s="79" t="s">
        <v>1152</v>
      </c>
      <c r="C572" s="100" t="s">
        <v>1161</v>
      </c>
      <c r="D572" s="44"/>
      <c r="E572" s="29" t="s">
        <v>332</v>
      </c>
      <c r="F572" s="218" t="s">
        <v>292</v>
      </c>
      <c r="G572" s="218"/>
      <c r="H572" s="4" t="s">
        <v>22</v>
      </c>
      <c r="I572" s="218" t="s">
        <v>292</v>
      </c>
    </row>
    <row r="573" spans="1:9" x14ac:dyDescent="0.35">
      <c r="A573" s="4" t="s">
        <v>389</v>
      </c>
      <c r="B573" s="79" t="s">
        <v>1153</v>
      </c>
      <c r="C573" s="100" t="s">
        <v>1162</v>
      </c>
      <c r="D573" s="44"/>
      <c r="E573" s="29" t="s">
        <v>332</v>
      </c>
      <c r="F573" s="218" t="s">
        <v>292</v>
      </c>
      <c r="G573" s="218"/>
      <c r="H573" s="4" t="s">
        <v>22</v>
      </c>
      <c r="I573" s="218" t="s">
        <v>292</v>
      </c>
    </row>
    <row r="574" spans="1:9" x14ac:dyDescent="0.35">
      <c r="A574" s="321" t="s">
        <v>389</v>
      </c>
      <c r="B574" s="329" t="s">
        <v>944</v>
      </c>
      <c r="C574" s="321" t="s">
        <v>1169</v>
      </c>
      <c r="D574" s="326"/>
      <c r="E574" s="321" t="s">
        <v>216</v>
      </c>
      <c r="F574" s="326" t="s">
        <v>292</v>
      </c>
      <c r="G574" s="326"/>
      <c r="H574" s="4" t="str">
        <f>Regression!A19</f>
        <v>COMMS - Mesh Routing - Dropout of AP</v>
      </c>
      <c r="I574" s="193" t="s">
        <v>292</v>
      </c>
    </row>
    <row r="575" spans="1:9" x14ac:dyDescent="0.35">
      <c r="A575" s="327"/>
      <c r="B575" s="327"/>
      <c r="C575" s="327"/>
      <c r="D575" s="327"/>
      <c r="E575" s="327"/>
      <c r="F575" s="327"/>
      <c r="G575" s="327"/>
      <c r="H575" s="4" t="str">
        <f>Regression!A22</f>
        <v>COMMS - Mesh Routing - Dropout of Relay</v>
      </c>
      <c r="I575" s="218" t="s">
        <v>292</v>
      </c>
    </row>
    <row r="576" spans="1:9" x14ac:dyDescent="0.35">
      <c r="A576" s="4" t="s">
        <v>389</v>
      </c>
      <c r="B576" s="79" t="s">
        <v>945</v>
      </c>
      <c r="C576" s="100" t="s">
        <v>1170</v>
      </c>
      <c r="D576" s="44"/>
      <c r="E576" s="100" t="s">
        <v>331</v>
      </c>
      <c r="F576" s="193" t="s">
        <v>292</v>
      </c>
      <c r="G576" s="150" t="s">
        <v>1171</v>
      </c>
      <c r="H576" s="4" t="s">
        <v>22</v>
      </c>
      <c r="I576" s="193" t="s">
        <v>292</v>
      </c>
    </row>
    <row r="577" spans="1:9" x14ac:dyDescent="0.35">
      <c r="A577" s="7" t="s">
        <v>389</v>
      </c>
      <c r="B577" s="30" t="s">
        <v>946</v>
      </c>
      <c r="C577" s="122" t="s">
        <v>1111</v>
      </c>
      <c r="D577" s="44"/>
      <c r="E577" s="7" t="s">
        <v>216</v>
      </c>
      <c r="F577" s="218" t="s">
        <v>292</v>
      </c>
      <c r="G577" s="180"/>
      <c r="H577" s="4" t="str">
        <f>Regression!A2</f>
        <v>COMMS - Addressing - IPv6 Meter</v>
      </c>
      <c r="I577" s="218" t="s">
        <v>292</v>
      </c>
    </row>
    <row r="578" spans="1:9" x14ac:dyDescent="0.35">
      <c r="A578" s="7" t="s">
        <v>389</v>
      </c>
      <c r="B578" s="30" t="s">
        <v>947</v>
      </c>
      <c r="C578" s="122" t="s">
        <v>1112</v>
      </c>
      <c r="D578" s="44"/>
      <c r="E578" s="7" t="s">
        <v>216</v>
      </c>
      <c r="F578" s="193" t="s">
        <v>39</v>
      </c>
      <c r="G578" s="180"/>
      <c r="H578" s="4" t="str">
        <f>Regression!A239</f>
        <v>DEVICE MNGMNT - Bcast Grouping by AMM Schedule</v>
      </c>
      <c r="I578" s="193" t="s">
        <v>39</v>
      </c>
    </row>
    <row r="579" spans="1:9" x14ac:dyDescent="0.35">
      <c r="A579" s="7" t="s">
        <v>389</v>
      </c>
      <c r="B579" s="30" t="s">
        <v>1164</v>
      </c>
      <c r="C579" s="122" t="s">
        <v>1166</v>
      </c>
      <c r="D579" s="44"/>
      <c r="E579" s="7" t="s">
        <v>216</v>
      </c>
      <c r="F579" s="180" t="s">
        <v>292</v>
      </c>
      <c r="G579" s="180"/>
      <c r="H579" s="4" t="str">
        <f>Regression!A4</f>
        <v>COMMS - Addressing - SIM</v>
      </c>
      <c r="I579" s="193" t="s">
        <v>292</v>
      </c>
    </row>
    <row r="580" spans="1:9" x14ac:dyDescent="0.35">
      <c r="A580" s="4" t="s">
        <v>389</v>
      </c>
      <c r="B580" s="79" t="s">
        <v>1165</v>
      </c>
      <c r="C580" s="100" t="s">
        <v>1167</v>
      </c>
      <c r="D580" s="44"/>
      <c r="E580" s="100" t="s">
        <v>331</v>
      </c>
      <c r="F580" s="218" t="s">
        <v>292</v>
      </c>
      <c r="G580" s="220" t="s">
        <v>1005</v>
      </c>
      <c r="H580" s="4" t="s">
        <v>22</v>
      </c>
      <c r="I580" s="218" t="s">
        <v>292</v>
      </c>
    </row>
    <row r="581" spans="1:9" x14ac:dyDescent="0.35">
      <c r="A581" s="4" t="s">
        <v>389</v>
      </c>
      <c r="B581" s="79" t="s">
        <v>948</v>
      </c>
      <c r="C581" s="100" t="s">
        <v>1113</v>
      </c>
      <c r="D581" s="44"/>
      <c r="E581" s="100" t="s">
        <v>331</v>
      </c>
      <c r="F581" s="193" t="s">
        <v>39</v>
      </c>
      <c r="G581" s="180"/>
      <c r="H581" s="4" t="s">
        <v>22</v>
      </c>
      <c r="I581" s="193" t="s">
        <v>39</v>
      </c>
    </row>
    <row r="582" spans="1:9" x14ac:dyDescent="0.35">
      <c r="A582" s="7" t="s">
        <v>389</v>
      </c>
      <c r="B582" s="30" t="s">
        <v>949</v>
      </c>
      <c r="C582" s="122" t="s">
        <v>1114</v>
      </c>
      <c r="D582" s="44"/>
      <c r="E582" s="7" t="s">
        <v>216</v>
      </c>
      <c r="F582" s="193" t="s">
        <v>39</v>
      </c>
      <c r="G582" s="150" t="s">
        <v>1115</v>
      </c>
      <c r="H582" s="4" t="str">
        <f>Regression!A227</f>
        <v>DEVICE MNGMNT - Security - MAC Conflict</v>
      </c>
      <c r="I582" s="193" t="s">
        <v>39</v>
      </c>
    </row>
    <row r="583" spans="1:9" x14ac:dyDescent="0.35">
      <c r="A583" s="321" t="s">
        <v>389</v>
      </c>
      <c r="B583" s="329" t="s">
        <v>1214</v>
      </c>
      <c r="C583" s="321" t="s">
        <v>1116</v>
      </c>
      <c r="D583" s="326"/>
      <c r="E583" s="321" t="s">
        <v>216</v>
      </c>
      <c r="F583" s="326" t="s">
        <v>323</v>
      </c>
      <c r="G583" s="333" t="s">
        <v>1139</v>
      </c>
      <c r="H583" s="4" t="str">
        <f>Regression!A379</f>
        <v>UIQ - Device Grouping - Meters-CT Active-Discovered</v>
      </c>
      <c r="I583" s="193" t="s">
        <v>323</v>
      </c>
    </row>
    <row r="584" spans="1:9" x14ac:dyDescent="0.35">
      <c r="A584" s="328"/>
      <c r="B584" s="328"/>
      <c r="C584" s="328"/>
      <c r="D584" s="328"/>
      <c r="E584" s="328"/>
      <c r="F584" s="328"/>
      <c r="G584" s="328"/>
      <c r="H584" s="4" t="str">
        <f>Regression!A380</f>
        <v>UIQ - Device Grouping - Meters-Non CT Active-Discovered</v>
      </c>
      <c r="I584" s="253" t="s">
        <v>323</v>
      </c>
    </row>
    <row r="585" spans="1:9" x14ac:dyDescent="0.35">
      <c r="A585" s="328"/>
      <c r="B585" s="328"/>
      <c r="C585" s="328"/>
      <c r="D585" s="328"/>
      <c r="E585" s="328"/>
      <c r="F585" s="328"/>
      <c r="G585" s="328"/>
      <c r="H585" s="4" t="str">
        <f>Regression!A381</f>
        <v>UIQ - Device Grouping - APs Active</v>
      </c>
      <c r="I585" s="253" t="s">
        <v>323</v>
      </c>
    </row>
    <row r="586" spans="1:9" x14ac:dyDescent="0.35">
      <c r="A586" s="327"/>
      <c r="B586" s="327"/>
      <c r="C586" s="327"/>
      <c r="D586" s="327"/>
      <c r="E586" s="327"/>
      <c r="F586" s="327"/>
      <c r="G586" s="327"/>
      <c r="H586" s="4" t="str">
        <f>Regression!A382</f>
        <v>UIQ - Device Grouping - BBDs Active</v>
      </c>
      <c r="I586" s="253" t="s">
        <v>323</v>
      </c>
    </row>
    <row r="587" spans="1:9" x14ac:dyDescent="0.35">
      <c r="A587" s="7" t="s">
        <v>389</v>
      </c>
      <c r="B587" s="30" t="s">
        <v>1040</v>
      </c>
      <c r="C587" s="122" t="s">
        <v>1048</v>
      </c>
      <c r="D587" s="44"/>
      <c r="E587" s="7" t="s">
        <v>216</v>
      </c>
      <c r="F587" s="193" t="s">
        <v>39</v>
      </c>
      <c r="G587" s="180"/>
      <c r="H587" s="8" t="str">
        <f>Regression!A204</f>
        <v>DEVICE MNGMNT - Self Reg - Network Operational States in AMM</v>
      </c>
      <c r="I587" s="193" t="s">
        <v>39</v>
      </c>
    </row>
    <row r="588" spans="1:9" x14ac:dyDescent="0.35">
      <c r="A588" s="4" t="s">
        <v>389</v>
      </c>
      <c r="B588" s="79" t="s">
        <v>1041</v>
      </c>
      <c r="C588" s="100" t="s">
        <v>1049</v>
      </c>
      <c r="D588" s="44" t="str">
        <f>B156</f>
        <v>DPI 3.11</v>
      </c>
      <c r="E588" s="228" t="s">
        <v>333</v>
      </c>
      <c r="F588" s="193" t="s">
        <v>41</v>
      </c>
      <c r="G588" s="193"/>
      <c r="H588" s="4" t="s">
        <v>22</v>
      </c>
      <c r="I588" s="193" t="s">
        <v>41</v>
      </c>
    </row>
    <row r="589" spans="1:9" x14ac:dyDescent="0.35">
      <c r="A589" s="4" t="s">
        <v>389</v>
      </c>
      <c r="B589" s="79" t="s">
        <v>1042</v>
      </c>
      <c r="C589" s="100" t="s">
        <v>1050</v>
      </c>
      <c r="D589" s="44" t="str">
        <f>D542</f>
        <v>DPI 3.7.a</v>
      </c>
      <c r="E589" s="27" t="s">
        <v>333</v>
      </c>
      <c r="F589" s="193" t="s">
        <v>38</v>
      </c>
      <c r="G589" s="150" t="s">
        <v>1132</v>
      </c>
      <c r="H589" s="57" t="s">
        <v>22</v>
      </c>
      <c r="I589" s="193" t="s">
        <v>38</v>
      </c>
    </row>
    <row r="590" spans="1:9" x14ac:dyDescent="0.35">
      <c r="A590" s="57" t="s">
        <v>389</v>
      </c>
      <c r="B590" s="79" t="s">
        <v>1043</v>
      </c>
      <c r="C590" s="100" t="s">
        <v>1054</v>
      </c>
      <c r="D590" s="44" t="str">
        <f>B566</f>
        <v>NMS6022B</v>
      </c>
      <c r="E590" s="223" t="s">
        <v>333</v>
      </c>
      <c r="F590" s="193" t="s">
        <v>292</v>
      </c>
      <c r="G590" s="193"/>
      <c r="H590" s="4" t="s">
        <v>22</v>
      </c>
      <c r="I590" s="218" t="s">
        <v>292</v>
      </c>
    </row>
    <row r="591" spans="1:9" x14ac:dyDescent="0.35">
      <c r="A591" s="7" t="s">
        <v>389</v>
      </c>
      <c r="B591" s="30" t="s">
        <v>1044</v>
      </c>
      <c r="C591" s="122" t="s">
        <v>1055</v>
      </c>
      <c r="D591" s="44"/>
      <c r="E591" s="7" t="s">
        <v>216</v>
      </c>
      <c r="F591" s="193" t="s">
        <v>292</v>
      </c>
      <c r="G591" s="193"/>
      <c r="H591" s="4" t="str">
        <f>Regression!A48</f>
        <v>COMMS - Report on Memory Usage in NEM</v>
      </c>
      <c r="I591" s="218" t="s">
        <v>292</v>
      </c>
    </row>
    <row r="592" spans="1:9" x14ac:dyDescent="0.35">
      <c r="A592" s="321" t="s">
        <v>389</v>
      </c>
      <c r="B592" s="329" t="s">
        <v>1045</v>
      </c>
      <c r="C592" s="321" t="s">
        <v>1051</v>
      </c>
      <c r="D592" s="326"/>
      <c r="E592" s="321" t="s">
        <v>216</v>
      </c>
      <c r="F592" s="326" t="s">
        <v>323</v>
      </c>
      <c r="G592" s="326"/>
      <c r="H592" s="4" t="str">
        <f>Regression!A375</f>
        <v>UIQ - Module Version-Build in AMM</v>
      </c>
      <c r="I592" s="193" t="s">
        <v>323</v>
      </c>
    </row>
    <row r="593" spans="1:9" x14ac:dyDescent="0.35">
      <c r="A593" s="328"/>
      <c r="B593" s="328"/>
      <c r="C593" s="328"/>
      <c r="D593" s="328"/>
      <c r="E593" s="328"/>
      <c r="F593" s="328"/>
      <c r="G593" s="328"/>
      <c r="H593" s="4" t="str">
        <f>Regression!A376</f>
        <v>UIQ - Module Version-Build in MPC</v>
      </c>
      <c r="I593" s="253" t="s">
        <v>323</v>
      </c>
    </row>
    <row r="594" spans="1:9" x14ac:dyDescent="0.35">
      <c r="A594" s="328"/>
      <c r="B594" s="328"/>
      <c r="C594" s="328"/>
      <c r="D594" s="328"/>
      <c r="E594" s="328"/>
      <c r="F594" s="328"/>
      <c r="G594" s="328"/>
      <c r="H594" s="4" t="str">
        <f>Regression!A377</f>
        <v>UIQ - Module Version-Build in FWU</v>
      </c>
      <c r="I594" s="253" t="s">
        <v>323</v>
      </c>
    </row>
    <row r="595" spans="1:9" x14ac:dyDescent="0.35">
      <c r="A595" s="327"/>
      <c r="B595" s="327"/>
      <c r="C595" s="327"/>
      <c r="D595" s="327"/>
      <c r="E595" s="327"/>
      <c r="F595" s="327"/>
      <c r="G595" s="327"/>
      <c r="H595" s="4" t="str">
        <f>Regression!A378</f>
        <v>UIQ - Module Version-Build in NEM</v>
      </c>
      <c r="I595" s="253" t="s">
        <v>323</v>
      </c>
    </row>
    <row r="596" spans="1:9" x14ac:dyDescent="0.35">
      <c r="A596" s="7" t="s">
        <v>389</v>
      </c>
      <c r="B596" s="30" t="s">
        <v>1046</v>
      </c>
      <c r="C596" s="122" t="s">
        <v>1052</v>
      </c>
      <c r="D596" s="44"/>
      <c r="E596" s="7" t="s">
        <v>216</v>
      </c>
      <c r="F596" s="193" t="s">
        <v>326</v>
      </c>
      <c r="G596" s="193"/>
      <c r="H596" s="4" t="str">
        <f>Regression!A69</f>
        <v>FIRMWARE - Image Get - NIC by AMM Device Details</v>
      </c>
      <c r="I596" s="193" t="s">
        <v>326</v>
      </c>
    </row>
    <row r="597" spans="1:9" x14ac:dyDescent="0.35">
      <c r="A597" s="4" t="s">
        <v>389</v>
      </c>
      <c r="B597" s="79" t="s">
        <v>1047</v>
      </c>
      <c r="C597" s="100" t="s">
        <v>1053</v>
      </c>
      <c r="D597" s="218" t="str">
        <f>B470&amp;", "&amp;B520</f>
        <v>LAN3072, LAN3115</v>
      </c>
      <c r="E597" s="3" t="s">
        <v>333</v>
      </c>
      <c r="F597" s="193" t="s">
        <v>10</v>
      </c>
      <c r="G597" s="193"/>
      <c r="H597" s="4" t="s">
        <v>22</v>
      </c>
      <c r="I597" s="193" t="s">
        <v>10</v>
      </c>
    </row>
    <row r="598" spans="1:9" x14ac:dyDescent="0.35">
      <c r="A598" s="7" t="s">
        <v>389</v>
      </c>
      <c r="B598" s="30" t="s">
        <v>950</v>
      </c>
      <c r="C598" s="122" t="s">
        <v>1243</v>
      </c>
      <c r="D598" s="44"/>
      <c r="E598" s="57" t="s">
        <v>331</v>
      </c>
      <c r="F598" s="193" t="s">
        <v>323</v>
      </c>
      <c r="G598" s="256" t="s">
        <v>1242</v>
      </c>
      <c r="H598" s="4" t="s">
        <v>22</v>
      </c>
      <c r="I598" s="193" t="s">
        <v>323</v>
      </c>
    </row>
    <row r="599" spans="1:9" x14ac:dyDescent="0.35">
      <c r="A599" s="4" t="s">
        <v>389</v>
      </c>
      <c r="B599" s="79" t="s">
        <v>951</v>
      </c>
      <c r="C599" s="100" t="s">
        <v>1192</v>
      </c>
      <c r="D599" s="44"/>
      <c r="E599" s="68" t="s">
        <v>331</v>
      </c>
      <c r="F599" s="193" t="s">
        <v>323</v>
      </c>
      <c r="G599" s="235" t="s">
        <v>1005</v>
      </c>
      <c r="H599" s="4" t="s">
        <v>22</v>
      </c>
      <c r="I599" s="193" t="s">
        <v>323</v>
      </c>
    </row>
    <row r="600" spans="1:9" x14ac:dyDescent="0.35">
      <c r="A600" s="4" t="s">
        <v>389</v>
      </c>
      <c r="B600" s="79" t="s">
        <v>952</v>
      </c>
      <c r="C600" s="100" t="s">
        <v>1123</v>
      </c>
      <c r="D600" s="44" t="s">
        <v>1124</v>
      </c>
      <c r="E600" s="68" t="s">
        <v>333</v>
      </c>
      <c r="F600" s="197" t="s">
        <v>39</v>
      </c>
      <c r="G600" s="150" t="s">
        <v>1064</v>
      </c>
      <c r="H600" s="4" t="s">
        <v>22</v>
      </c>
      <c r="I600" s="197" t="s">
        <v>39</v>
      </c>
    </row>
    <row r="601" spans="1:9" x14ac:dyDescent="0.35">
      <c r="A601" s="7" t="s">
        <v>389</v>
      </c>
      <c r="B601" s="30" t="s">
        <v>953</v>
      </c>
      <c r="C601" s="122" t="s">
        <v>1076</v>
      </c>
      <c r="D601" s="44"/>
      <c r="E601" s="7" t="s">
        <v>216</v>
      </c>
      <c r="F601" s="194" t="s">
        <v>39</v>
      </c>
      <c r="G601" s="180"/>
      <c r="H601" s="4" t="str">
        <f>Regression!A199</f>
        <v>DEVICE MNGMNT - Admin - Message to Meter LCD by NetMgr</v>
      </c>
      <c r="I601" s="194" t="s">
        <v>39</v>
      </c>
    </row>
    <row r="602" spans="1:9" x14ac:dyDescent="0.35">
      <c r="A602" s="7" t="s">
        <v>389</v>
      </c>
      <c r="B602" s="30" t="s">
        <v>1172</v>
      </c>
      <c r="C602" s="122" t="s">
        <v>1173</v>
      </c>
      <c r="D602" s="44"/>
      <c r="E602" s="7" t="s">
        <v>216</v>
      </c>
      <c r="F602" s="195" t="s">
        <v>326</v>
      </c>
      <c r="G602" s="180"/>
      <c r="H602" s="4" t="str">
        <f>Regression!A81</f>
        <v>FIRMWARE - Store Function - NIC LAN Devices</v>
      </c>
      <c r="I602" s="195" t="s">
        <v>326</v>
      </c>
    </row>
    <row r="603" spans="1:9" x14ac:dyDescent="0.35">
      <c r="A603" s="321" t="s">
        <v>389</v>
      </c>
      <c r="B603" s="329" t="s">
        <v>1071</v>
      </c>
      <c r="C603" s="321" t="s">
        <v>1072</v>
      </c>
      <c r="D603" s="326"/>
      <c r="E603" s="321" t="s">
        <v>216</v>
      </c>
      <c r="F603" s="326" t="s">
        <v>326</v>
      </c>
      <c r="G603" s="346"/>
      <c r="H603" s="4" t="str">
        <f>Regression!A75</f>
        <v>FIRMWARE - Rollback - CLEM by Device Group</v>
      </c>
      <c r="I603" s="195" t="s">
        <v>326</v>
      </c>
    </row>
    <row r="604" spans="1:9" x14ac:dyDescent="0.35">
      <c r="A604" s="328"/>
      <c r="B604" s="328"/>
      <c r="C604" s="328"/>
      <c r="D604" s="328"/>
      <c r="E604" s="328"/>
      <c r="F604" s="328"/>
      <c r="G604" s="347"/>
      <c r="H604" s="4" t="str">
        <f>Regression!A77</f>
        <v>FIRMWARE - Rollback - NIC BBD</v>
      </c>
      <c r="I604" s="229" t="s">
        <v>326</v>
      </c>
    </row>
    <row r="605" spans="1:9" x14ac:dyDescent="0.35">
      <c r="A605" s="327"/>
      <c r="B605" s="327"/>
      <c r="C605" s="327"/>
      <c r="D605" s="327"/>
      <c r="E605" s="327"/>
      <c r="F605" s="327"/>
      <c r="G605" s="348"/>
      <c r="H605" s="4" t="str">
        <f>Regression!A78</f>
        <v>FIRMWARE - Rollback - NIC Meter by Device Group</v>
      </c>
      <c r="I605" s="229" t="s">
        <v>326</v>
      </c>
    </row>
    <row r="606" spans="1:9" x14ac:dyDescent="0.35">
      <c r="A606" s="57" t="s">
        <v>389</v>
      </c>
      <c r="B606" s="79" t="s">
        <v>1065</v>
      </c>
      <c r="C606" s="100" t="s">
        <v>1174</v>
      </c>
      <c r="D606" s="44" t="str">
        <f>B596</f>
        <v>NMS6032G</v>
      </c>
      <c r="E606" s="27" t="s">
        <v>333</v>
      </c>
      <c r="F606" s="180" t="s">
        <v>326</v>
      </c>
      <c r="G606" s="180"/>
      <c r="H606" s="4" t="s">
        <v>22</v>
      </c>
      <c r="I606" s="195" t="s">
        <v>326</v>
      </c>
    </row>
    <row r="607" spans="1:9" x14ac:dyDescent="0.35">
      <c r="A607" s="7" t="s">
        <v>389</v>
      </c>
      <c r="B607" s="30" t="s">
        <v>1066</v>
      </c>
      <c r="C607" s="122" t="s">
        <v>1175</v>
      </c>
      <c r="D607" s="44"/>
      <c r="E607" s="7" t="s">
        <v>216</v>
      </c>
      <c r="F607" s="195" t="s">
        <v>325</v>
      </c>
      <c r="G607" s="195"/>
      <c r="H607" s="4" t="str">
        <f>Regression!A259</f>
        <v>PROGRAMS - UIQ-AMM - Program Search Details</v>
      </c>
      <c r="I607" s="195" t="s">
        <v>325</v>
      </c>
    </row>
    <row r="608" spans="1:9" x14ac:dyDescent="0.35">
      <c r="A608" s="7" t="s">
        <v>389</v>
      </c>
      <c r="B608" s="30" t="s">
        <v>1067</v>
      </c>
      <c r="C608" s="122" t="s">
        <v>1176</v>
      </c>
      <c r="D608" s="44"/>
      <c r="E608" s="7" t="s">
        <v>216</v>
      </c>
      <c r="F608" s="229" t="s">
        <v>325</v>
      </c>
      <c r="G608" s="196"/>
      <c r="H608" s="4" t="str">
        <f>Regression!A259</f>
        <v>PROGRAMS - UIQ-AMM - Program Search Details</v>
      </c>
      <c r="I608" s="229" t="s">
        <v>325</v>
      </c>
    </row>
    <row r="609" spans="1:9" x14ac:dyDescent="0.35">
      <c r="A609" s="4" t="s">
        <v>389</v>
      </c>
      <c r="B609" s="79" t="s">
        <v>1068</v>
      </c>
      <c r="C609" s="100" t="s">
        <v>976</v>
      </c>
      <c r="D609" s="44" t="s">
        <v>1177</v>
      </c>
      <c r="E609" s="27" t="s">
        <v>333</v>
      </c>
      <c r="F609" s="195" t="s">
        <v>222</v>
      </c>
      <c r="G609" s="196" t="s">
        <v>1070</v>
      </c>
      <c r="H609" s="4" t="s">
        <v>22</v>
      </c>
      <c r="I609" s="4" t="s">
        <v>222</v>
      </c>
    </row>
    <row r="610" spans="1:9" x14ac:dyDescent="0.35">
      <c r="A610" s="4" t="s">
        <v>389</v>
      </c>
      <c r="B610" s="79" t="s">
        <v>1069</v>
      </c>
      <c r="C610" s="100" t="s">
        <v>976</v>
      </c>
      <c r="D610" s="44" t="s">
        <v>1177</v>
      </c>
      <c r="E610" s="27" t="s">
        <v>333</v>
      </c>
      <c r="F610" s="195" t="s">
        <v>222</v>
      </c>
      <c r="G610" s="196" t="s">
        <v>1070</v>
      </c>
      <c r="H610" s="4" t="s">
        <v>22</v>
      </c>
      <c r="I610" s="4" t="s">
        <v>222</v>
      </c>
    </row>
    <row r="611" spans="1:9" x14ac:dyDescent="0.35">
      <c r="A611" s="4" t="s">
        <v>389</v>
      </c>
      <c r="B611" s="79" t="s">
        <v>954</v>
      </c>
      <c r="C611" s="100" t="s">
        <v>976</v>
      </c>
      <c r="D611" s="44"/>
      <c r="E611" s="234" t="s">
        <v>330</v>
      </c>
      <c r="F611" s="195" t="s">
        <v>326</v>
      </c>
      <c r="G611" s="150" t="s">
        <v>1064</v>
      </c>
      <c r="H611" s="4" t="s">
        <v>22</v>
      </c>
      <c r="I611" s="195" t="s">
        <v>326</v>
      </c>
    </row>
    <row r="612" spans="1:9" x14ac:dyDescent="0.35">
      <c r="A612" s="321" t="s">
        <v>389</v>
      </c>
      <c r="B612" s="329" t="s">
        <v>1017</v>
      </c>
      <c r="C612" s="321" t="s">
        <v>1028</v>
      </c>
      <c r="D612" s="326"/>
      <c r="E612" s="321" t="s">
        <v>216</v>
      </c>
      <c r="F612" s="326" t="s">
        <v>6</v>
      </c>
      <c r="G612" s="326"/>
      <c r="H612" s="4" t="str">
        <f>Regression!A162</f>
        <v>METERING - Energy - Export Network CT Meters</v>
      </c>
      <c r="I612" s="192" t="s">
        <v>6</v>
      </c>
    </row>
    <row r="613" spans="1:9" x14ac:dyDescent="0.35">
      <c r="A613" s="327"/>
      <c r="B613" s="327"/>
      <c r="C613" s="337"/>
      <c r="D613" s="327"/>
      <c r="E613" s="327"/>
      <c r="F613" s="327"/>
      <c r="G613" s="327"/>
      <c r="H613" s="4" t="str">
        <f>Regression!A163</f>
        <v>METERING - Energy - Export Network Non CT Meters</v>
      </c>
      <c r="I613" s="223" t="s">
        <v>6</v>
      </c>
    </row>
    <row r="614" spans="1:9" x14ac:dyDescent="0.35">
      <c r="A614" s="321" t="s">
        <v>389</v>
      </c>
      <c r="B614" s="329" t="s">
        <v>1018</v>
      </c>
      <c r="C614" s="321" t="s">
        <v>1007</v>
      </c>
      <c r="D614" s="326"/>
      <c r="E614" s="321" t="s">
        <v>216</v>
      </c>
      <c r="F614" s="326" t="s">
        <v>31</v>
      </c>
      <c r="G614" s="326"/>
      <c r="H614" s="4" t="str">
        <f>Regression!A293</f>
        <v>SUPPLY SWITCHING - Disconnect - Scheduled by AMM</v>
      </c>
      <c r="I614" s="192" t="s">
        <v>31</v>
      </c>
    </row>
    <row r="615" spans="1:9" x14ac:dyDescent="0.35">
      <c r="A615" s="327"/>
      <c r="B615" s="327"/>
      <c r="C615" s="327"/>
      <c r="D615" s="327"/>
      <c r="E615" s="327"/>
      <c r="F615" s="327"/>
      <c r="G615" s="327"/>
      <c r="H615" s="4" t="str">
        <f>Regression!A300</f>
        <v>SUPPLY SWITCHING - Reconnect - Scheduled by AMM</v>
      </c>
      <c r="I615" s="223" t="s">
        <v>31</v>
      </c>
    </row>
    <row r="616" spans="1:9" x14ac:dyDescent="0.35">
      <c r="A616" s="7" t="s">
        <v>389</v>
      </c>
      <c r="B616" s="30" t="s">
        <v>1019</v>
      </c>
      <c r="C616" s="7" t="s">
        <v>1008</v>
      </c>
      <c r="D616" s="44" t="str">
        <f>B84</f>
        <v>DPI 3.6.2.a.4</v>
      </c>
      <c r="E616" s="57" t="s">
        <v>333</v>
      </c>
      <c r="F616" s="192" t="s">
        <v>40</v>
      </c>
      <c r="G616" s="191"/>
      <c r="H616" s="4" t="s">
        <v>22</v>
      </c>
      <c r="I616" s="192" t="s">
        <v>40</v>
      </c>
    </row>
    <row r="617" spans="1:9" x14ac:dyDescent="0.35">
      <c r="A617" s="57" t="s">
        <v>389</v>
      </c>
      <c r="B617" s="79" t="s">
        <v>1020</v>
      </c>
      <c r="C617" s="57" t="s">
        <v>1009</v>
      </c>
      <c r="D617" s="44" t="str">
        <f>B76</f>
        <v>DPI 3.6.2.a.1</v>
      </c>
      <c r="E617" s="57" t="s">
        <v>333</v>
      </c>
      <c r="F617" s="192" t="s">
        <v>40</v>
      </c>
      <c r="G617" s="220" t="s">
        <v>1136</v>
      </c>
      <c r="H617" s="4" t="s">
        <v>22</v>
      </c>
      <c r="I617" s="192" t="s">
        <v>40</v>
      </c>
    </row>
    <row r="618" spans="1:9" x14ac:dyDescent="0.35">
      <c r="A618" s="7" t="s">
        <v>389</v>
      </c>
      <c r="B618" s="30" t="s">
        <v>1021</v>
      </c>
      <c r="C618" s="7" t="s">
        <v>1010</v>
      </c>
      <c r="D618" s="44"/>
      <c r="E618" s="7" t="s">
        <v>216</v>
      </c>
      <c r="F618" s="192" t="s">
        <v>6</v>
      </c>
      <c r="G618" s="220"/>
      <c r="H618" s="57" t="str">
        <f>Regression!A189</f>
        <v>DEVICE MNGMNT  - Non Market - Events - Meter Event Read Job</v>
      </c>
      <c r="I618" s="223" t="s">
        <v>6</v>
      </c>
    </row>
    <row r="619" spans="1:9" x14ac:dyDescent="0.35">
      <c r="A619" s="7" t="s">
        <v>389</v>
      </c>
      <c r="B619" s="30" t="s">
        <v>1022</v>
      </c>
      <c r="C619" s="7" t="s">
        <v>1011</v>
      </c>
      <c r="D619" s="44"/>
      <c r="E619" s="7" t="s">
        <v>216</v>
      </c>
      <c r="F619" s="223" t="s">
        <v>6</v>
      </c>
      <c r="G619" s="191"/>
      <c r="H619" s="57" t="str">
        <f>Regression!A189</f>
        <v>DEVICE MNGMNT  - Non Market - Events - Meter Event Read Job</v>
      </c>
      <c r="I619" s="223" t="s">
        <v>6</v>
      </c>
    </row>
    <row r="620" spans="1:9" x14ac:dyDescent="0.35">
      <c r="A620" s="7" t="s">
        <v>389</v>
      </c>
      <c r="B620" s="30" t="s">
        <v>1023</v>
      </c>
      <c r="C620" s="7" t="s">
        <v>1012</v>
      </c>
      <c r="D620" s="44"/>
      <c r="E620" s="219" t="s">
        <v>216</v>
      </c>
      <c r="F620" s="192" t="s">
        <v>43</v>
      </c>
      <c r="G620" s="191"/>
      <c r="H620" s="4" t="str">
        <f>Regression!A330</f>
        <v>SCC - ESCC Schedule with Randomisation</v>
      </c>
      <c r="I620" s="192" t="s">
        <v>43</v>
      </c>
    </row>
    <row r="621" spans="1:9" x14ac:dyDescent="0.35">
      <c r="A621" s="4" t="s">
        <v>389</v>
      </c>
      <c r="B621" s="79" t="s">
        <v>1024</v>
      </c>
      <c r="C621" s="4" t="s">
        <v>1013</v>
      </c>
      <c r="D621" s="44"/>
      <c r="E621" s="29" t="s">
        <v>332</v>
      </c>
      <c r="F621" s="192" t="s">
        <v>42</v>
      </c>
      <c r="G621" s="191"/>
      <c r="H621" s="4" t="s">
        <v>22</v>
      </c>
      <c r="I621" s="192" t="s">
        <v>42</v>
      </c>
    </row>
    <row r="622" spans="1:9" x14ac:dyDescent="0.35">
      <c r="A622" s="7" t="s">
        <v>389</v>
      </c>
      <c r="B622" s="30" t="s">
        <v>1025</v>
      </c>
      <c r="C622" s="7" t="s">
        <v>1014</v>
      </c>
      <c r="D622" s="44"/>
      <c r="E622" s="7" t="s">
        <v>216</v>
      </c>
      <c r="F622" s="223" t="s">
        <v>6</v>
      </c>
      <c r="G622" s="191"/>
      <c r="H622" s="57" t="str">
        <f>Regression!A189</f>
        <v>DEVICE MNGMNT  - Non Market - Events - Meter Event Read Job</v>
      </c>
      <c r="I622" s="223" t="s">
        <v>6</v>
      </c>
    </row>
    <row r="623" spans="1:9" x14ac:dyDescent="0.35">
      <c r="A623" s="4" t="s">
        <v>389</v>
      </c>
      <c r="B623" s="79" t="s">
        <v>1026</v>
      </c>
      <c r="C623" s="4" t="s">
        <v>1015</v>
      </c>
      <c r="D623" s="44"/>
      <c r="E623" s="29" t="s">
        <v>332</v>
      </c>
      <c r="F623" s="192" t="s">
        <v>39</v>
      </c>
      <c r="G623" s="191"/>
      <c r="H623" s="4" t="s">
        <v>22</v>
      </c>
      <c r="I623" s="192" t="s">
        <v>39</v>
      </c>
    </row>
    <row r="624" spans="1:9" x14ac:dyDescent="0.35">
      <c r="A624" s="321" t="s">
        <v>389</v>
      </c>
      <c r="B624" s="329" t="s">
        <v>1027</v>
      </c>
      <c r="C624" s="321" t="s">
        <v>1016</v>
      </c>
      <c r="D624" s="326"/>
      <c r="E624" s="321" t="s">
        <v>216</v>
      </c>
      <c r="F624" s="326" t="s">
        <v>39</v>
      </c>
      <c r="G624" s="326"/>
      <c r="H624" s="8" t="str">
        <f>Regression!A237</f>
        <v>DEVICE MNGMNT - Self Reg - Schedule - Install</v>
      </c>
      <c r="I624" s="76" t="s">
        <v>39</v>
      </c>
    </row>
    <row r="625" spans="1:9" x14ac:dyDescent="0.35">
      <c r="A625" s="327"/>
      <c r="B625" s="327"/>
      <c r="C625" s="327"/>
      <c r="D625" s="327"/>
      <c r="E625" s="327"/>
      <c r="F625" s="327"/>
      <c r="G625" s="327"/>
      <c r="H625" s="8" t="str">
        <f>Regression!A238</f>
        <v>DEVICE MNGMNT - Self Reg - Schedule - Unreachable</v>
      </c>
      <c r="I625" s="76" t="s">
        <v>39</v>
      </c>
    </row>
    <row r="626" spans="1:9" x14ac:dyDescent="0.35">
      <c r="A626" s="4" t="s">
        <v>389</v>
      </c>
      <c r="B626" s="79" t="s">
        <v>955</v>
      </c>
      <c r="C626" s="100" t="s">
        <v>1075</v>
      </c>
      <c r="D626" s="44"/>
      <c r="E626" s="100" t="s">
        <v>330</v>
      </c>
      <c r="F626" s="44" t="s">
        <v>323</v>
      </c>
      <c r="G626" s="44"/>
      <c r="H626" s="4" t="s">
        <v>22</v>
      </c>
      <c r="I626" s="44" t="s">
        <v>323</v>
      </c>
    </row>
    <row r="627" spans="1:9" x14ac:dyDescent="0.35">
      <c r="A627" s="4" t="s">
        <v>389</v>
      </c>
      <c r="B627" s="79" t="s">
        <v>956</v>
      </c>
      <c r="C627" s="100" t="s">
        <v>1074</v>
      </c>
      <c r="D627" s="44" t="str">
        <f>B587</f>
        <v>NMS6032A</v>
      </c>
      <c r="E627" s="68" t="s">
        <v>333</v>
      </c>
      <c r="F627" s="197" t="s">
        <v>39</v>
      </c>
      <c r="G627" s="44"/>
      <c r="H627" s="4" t="s">
        <v>22</v>
      </c>
      <c r="I627" s="197" t="s">
        <v>39</v>
      </c>
    </row>
    <row r="628" spans="1:9" x14ac:dyDescent="0.35">
      <c r="A628" s="4" t="s">
        <v>389</v>
      </c>
      <c r="B628" s="190" t="s">
        <v>957</v>
      </c>
      <c r="C628" s="100" t="s">
        <v>1073</v>
      </c>
      <c r="D628" s="44"/>
      <c r="E628" s="44" t="s">
        <v>331</v>
      </c>
      <c r="F628" s="197" t="s">
        <v>39</v>
      </c>
      <c r="G628" s="196" t="s">
        <v>1005</v>
      </c>
      <c r="H628" s="4" t="s">
        <v>22</v>
      </c>
      <c r="I628" s="197" t="s">
        <v>39</v>
      </c>
    </row>
    <row r="629" spans="1:9" x14ac:dyDescent="0.35">
      <c r="A629" s="7" t="s">
        <v>389</v>
      </c>
      <c r="B629" s="222" t="s">
        <v>728</v>
      </c>
      <c r="C629" s="221" t="s">
        <v>739</v>
      </c>
      <c r="D629" s="182"/>
      <c r="E629" s="7" t="s">
        <v>216</v>
      </c>
      <c r="F629" s="4" t="s">
        <v>6</v>
      </c>
      <c r="G629" s="183"/>
      <c r="H629" s="4" t="str">
        <f>Regression!A173</f>
        <v xml:space="preserve">METERING - Energy Intervals - by FSU </v>
      </c>
      <c r="I629" s="4" t="s">
        <v>6</v>
      </c>
    </row>
    <row r="630" spans="1:9" x14ac:dyDescent="0.35">
      <c r="A630" s="57" t="s">
        <v>389</v>
      </c>
      <c r="B630" s="73" t="s">
        <v>729</v>
      </c>
      <c r="C630" s="68" t="s">
        <v>903</v>
      </c>
      <c r="D630" s="182"/>
      <c r="E630" s="27" t="s">
        <v>332</v>
      </c>
      <c r="F630" s="4" t="s">
        <v>31</v>
      </c>
      <c r="G630" s="45" t="s">
        <v>60</v>
      </c>
      <c r="H630" s="4" t="s">
        <v>22</v>
      </c>
      <c r="I630" s="4" t="s">
        <v>31</v>
      </c>
    </row>
    <row r="631" spans="1:9" x14ac:dyDescent="0.35">
      <c r="A631" s="57" t="s">
        <v>389</v>
      </c>
      <c r="B631" s="73" t="s">
        <v>730</v>
      </c>
      <c r="C631" s="68" t="s">
        <v>904</v>
      </c>
      <c r="D631" s="182"/>
      <c r="E631" s="27" t="s">
        <v>332</v>
      </c>
      <c r="F631" s="4" t="s">
        <v>40</v>
      </c>
      <c r="G631" s="183"/>
      <c r="H631" s="57" t="s">
        <v>22</v>
      </c>
      <c r="I631" s="4" t="s">
        <v>40</v>
      </c>
    </row>
    <row r="632" spans="1:9" x14ac:dyDescent="0.35">
      <c r="A632" s="57" t="s">
        <v>389</v>
      </c>
      <c r="B632" s="73" t="s">
        <v>731</v>
      </c>
      <c r="C632" s="68" t="s">
        <v>905</v>
      </c>
      <c r="D632" s="182"/>
      <c r="E632" s="27" t="s">
        <v>332</v>
      </c>
      <c r="F632" s="4" t="s">
        <v>40</v>
      </c>
      <c r="G632" s="220" t="s">
        <v>1136</v>
      </c>
      <c r="H632" s="57" t="s">
        <v>22</v>
      </c>
      <c r="I632" s="4" t="s">
        <v>40</v>
      </c>
    </row>
    <row r="633" spans="1:9" x14ac:dyDescent="0.35">
      <c r="A633" s="57" t="s">
        <v>389</v>
      </c>
      <c r="B633" s="73" t="s">
        <v>732</v>
      </c>
      <c r="C633" s="68" t="s">
        <v>906</v>
      </c>
      <c r="D633" s="68" t="str">
        <f>B643</f>
        <v>NMS6045aiv</v>
      </c>
      <c r="E633" s="68" t="s">
        <v>333</v>
      </c>
      <c r="F633" s="4" t="s">
        <v>38</v>
      </c>
      <c r="G633" s="45"/>
      <c r="H633" s="4" t="s">
        <v>22</v>
      </c>
      <c r="I633" s="4" t="s">
        <v>38</v>
      </c>
    </row>
    <row r="634" spans="1:9" x14ac:dyDescent="0.35">
      <c r="A634" s="57" t="s">
        <v>389</v>
      </c>
      <c r="B634" s="73" t="s">
        <v>733</v>
      </c>
      <c r="C634" s="68" t="s">
        <v>907</v>
      </c>
      <c r="D634" s="68" t="str">
        <f>B643</f>
        <v>NMS6045aiv</v>
      </c>
      <c r="E634" s="68" t="s">
        <v>333</v>
      </c>
      <c r="F634" s="4" t="s">
        <v>44</v>
      </c>
      <c r="G634" s="45"/>
      <c r="H634" s="4" t="s">
        <v>22</v>
      </c>
      <c r="I634" s="4" t="s">
        <v>44</v>
      </c>
    </row>
    <row r="635" spans="1:9" x14ac:dyDescent="0.35">
      <c r="A635" s="57" t="s">
        <v>389</v>
      </c>
      <c r="B635" s="73" t="s">
        <v>734</v>
      </c>
      <c r="C635" s="68" t="s">
        <v>908</v>
      </c>
      <c r="D635" s="68"/>
      <c r="E635" s="27" t="s">
        <v>332</v>
      </c>
      <c r="F635" s="4" t="s">
        <v>43</v>
      </c>
      <c r="G635" s="183"/>
      <c r="H635" s="4" t="s">
        <v>22</v>
      </c>
      <c r="I635" s="4" t="s">
        <v>43</v>
      </c>
    </row>
    <row r="636" spans="1:9" x14ac:dyDescent="0.35">
      <c r="A636" s="57" t="s">
        <v>389</v>
      </c>
      <c r="B636" s="73" t="s">
        <v>735</v>
      </c>
      <c r="C636" s="68" t="s">
        <v>909</v>
      </c>
      <c r="D636" s="68"/>
      <c r="E636" s="29" t="s">
        <v>332</v>
      </c>
      <c r="F636" s="4" t="s">
        <v>42</v>
      </c>
      <c r="G636" s="45" t="s">
        <v>1140</v>
      </c>
      <c r="H636" s="4" t="s">
        <v>22</v>
      </c>
      <c r="I636" s="4" t="s">
        <v>42</v>
      </c>
    </row>
    <row r="637" spans="1:9" x14ac:dyDescent="0.35">
      <c r="A637" s="57" t="s">
        <v>389</v>
      </c>
      <c r="B637" s="73" t="s">
        <v>736</v>
      </c>
      <c r="C637" s="68" t="s">
        <v>910</v>
      </c>
      <c r="D637" s="68" t="str">
        <f>B643</f>
        <v>NMS6045aiv</v>
      </c>
      <c r="E637" s="68" t="s">
        <v>333</v>
      </c>
      <c r="F637" s="4" t="s">
        <v>41</v>
      </c>
      <c r="G637" s="45"/>
      <c r="H637" s="4" t="str">
        <f>Regression!A340</f>
        <v>TAMPER - Events via FSU</v>
      </c>
      <c r="I637" s="4" t="s">
        <v>41</v>
      </c>
    </row>
    <row r="638" spans="1:9" x14ac:dyDescent="0.35">
      <c r="A638" s="57" t="s">
        <v>389</v>
      </c>
      <c r="B638" s="73" t="s">
        <v>737</v>
      </c>
      <c r="C638" s="68" t="s">
        <v>1119</v>
      </c>
      <c r="D638" s="68" t="str">
        <f>B165</f>
        <v>DPI 3.12.b</v>
      </c>
      <c r="E638" s="68" t="s">
        <v>333</v>
      </c>
      <c r="F638" s="4" t="s">
        <v>39</v>
      </c>
      <c r="G638" s="183"/>
      <c r="H638" s="4" t="s">
        <v>22</v>
      </c>
      <c r="I638" s="4" t="s">
        <v>39</v>
      </c>
    </row>
    <row r="639" spans="1:9" x14ac:dyDescent="0.35">
      <c r="A639" s="57" t="s">
        <v>389</v>
      </c>
      <c r="B639" s="73" t="s">
        <v>738</v>
      </c>
      <c r="C639" s="68" t="s">
        <v>911</v>
      </c>
      <c r="D639" s="182"/>
      <c r="E639" s="68" t="s">
        <v>330</v>
      </c>
      <c r="F639" s="4" t="s">
        <v>39</v>
      </c>
      <c r="G639" s="216" t="s">
        <v>1120</v>
      </c>
      <c r="H639" s="4" t="s">
        <v>22</v>
      </c>
      <c r="I639" s="4" t="s">
        <v>39</v>
      </c>
    </row>
    <row r="640" spans="1:9" x14ac:dyDescent="0.35">
      <c r="A640" s="57" t="s">
        <v>389</v>
      </c>
      <c r="B640" s="203" t="s">
        <v>718</v>
      </c>
      <c r="C640" s="206" t="s">
        <v>727</v>
      </c>
      <c r="D640" s="138"/>
      <c r="E640" s="234" t="s">
        <v>332</v>
      </c>
      <c r="F640" s="175" t="s">
        <v>326</v>
      </c>
      <c r="G640" s="151" t="s">
        <v>740</v>
      </c>
      <c r="H640" s="4" t="s">
        <v>22</v>
      </c>
      <c r="I640" s="139" t="s">
        <v>326</v>
      </c>
    </row>
    <row r="641" spans="1:9" x14ac:dyDescent="0.35">
      <c r="A641" s="57" t="s">
        <v>389</v>
      </c>
      <c r="B641" s="203" t="s">
        <v>719</v>
      </c>
      <c r="C641" s="206" t="s">
        <v>726</v>
      </c>
      <c r="D641" s="138"/>
      <c r="E641" s="234" t="s">
        <v>332</v>
      </c>
      <c r="F641" s="175" t="s">
        <v>326</v>
      </c>
      <c r="G641" s="151" t="s">
        <v>740</v>
      </c>
      <c r="H641" s="4" t="s">
        <v>22</v>
      </c>
      <c r="I641" s="143" t="s">
        <v>326</v>
      </c>
    </row>
    <row r="642" spans="1:9" x14ac:dyDescent="0.35">
      <c r="A642" s="7" t="s">
        <v>389</v>
      </c>
      <c r="B642" s="213" t="s">
        <v>720</v>
      </c>
      <c r="C642" s="211" t="s">
        <v>725</v>
      </c>
      <c r="D642" s="138"/>
      <c r="E642" s="7" t="s">
        <v>216</v>
      </c>
      <c r="F642" s="175" t="s">
        <v>39</v>
      </c>
      <c r="G642" s="140"/>
      <c r="H642" s="4" t="str">
        <f>Regression!A195</f>
        <v xml:space="preserve">DEVICE MNGMNT - Admin - Meter Registration by FSU </v>
      </c>
      <c r="I642" s="139" t="s">
        <v>39</v>
      </c>
    </row>
    <row r="643" spans="1:9" x14ac:dyDescent="0.35">
      <c r="A643" s="7" t="s">
        <v>389</v>
      </c>
      <c r="B643" s="226" t="s">
        <v>721</v>
      </c>
      <c r="C643" s="225" t="s">
        <v>724</v>
      </c>
      <c r="D643" s="138"/>
      <c r="E643" s="7" t="s">
        <v>216</v>
      </c>
      <c r="F643" s="282" t="s">
        <v>39</v>
      </c>
      <c r="G643" s="140"/>
      <c r="H643" s="139" t="str">
        <f>Regression!A187</f>
        <v>DEVICE MNGMNT - Non Market - Events - Event Log Read by FSU</v>
      </c>
      <c r="I643" s="282" t="s">
        <v>39</v>
      </c>
    </row>
    <row r="644" spans="1:9" ht="26" x14ac:dyDescent="0.35">
      <c r="A644" s="68" t="s">
        <v>389</v>
      </c>
      <c r="B644" s="203" t="s">
        <v>722</v>
      </c>
      <c r="C644" s="206" t="s">
        <v>723</v>
      </c>
      <c r="D644" s="138"/>
      <c r="E644" s="234" t="s">
        <v>332</v>
      </c>
      <c r="F644" s="175" t="s">
        <v>326</v>
      </c>
      <c r="G644" s="144" t="s">
        <v>1142</v>
      </c>
      <c r="H644" s="139" t="str">
        <f>Regression!A92</f>
        <v>FIRMWARE - Upgrade - NIC LAN Devices by FSU</v>
      </c>
      <c r="I644" s="139" t="s">
        <v>326</v>
      </c>
    </row>
    <row r="645" spans="1:9" x14ac:dyDescent="0.35">
      <c r="A645" s="321" t="s">
        <v>389</v>
      </c>
      <c r="B645" s="329" t="s">
        <v>961</v>
      </c>
      <c r="C645" s="321" t="s">
        <v>1078</v>
      </c>
      <c r="D645" s="321"/>
      <c r="E645" s="321" t="s">
        <v>216</v>
      </c>
      <c r="F645" s="326" t="s">
        <v>323</v>
      </c>
      <c r="G645" s="330"/>
      <c r="H645" s="4" t="str">
        <f>Regression!A263</f>
        <v>PROGRAMS - UIQ-MPC - Approve New Program Added in Field</v>
      </c>
      <c r="I645" s="197" t="s">
        <v>323</v>
      </c>
    </row>
    <row r="646" spans="1:9" x14ac:dyDescent="0.35">
      <c r="A646" s="328"/>
      <c r="B646" s="328"/>
      <c r="C646" s="328"/>
      <c r="D646" s="328"/>
      <c r="E646" s="328"/>
      <c r="F646" s="328"/>
      <c r="G646" s="331"/>
      <c r="H646" s="4" t="str">
        <f>Regression!A64</f>
        <v>FIRMWARE - Image Add Locally Updated in AMM - CLEM</v>
      </c>
      <c r="I646" s="255" t="s">
        <v>323</v>
      </c>
    </row>
    <row r="647" spans="1:9" x14ac:dyDescent="0.35">
      <c r="A647" s="327"/>
      <c r="B647" s="327"/>
      <c r="C647" s="327"/>
      <c r="D647" s="327"/>
      <c r="E647" s="327"/>
      <c r="F647" s="327"/>
      <c r="G647" s="332"/>
      <c r="H647" s="4" t="str">
        <f>Regression!A65</f>
        <v>FIRMWARE - Image Add Locally Updated in AMM - NIC</v>
      </c>
      <c r="I647" s="255" t="s">
        <v>323</v>
      </c>
    </row>
    <row r="648" spans="1:9" x14ac:dyDescent="0.35">
      <c r="A648" s="4" t="s">
        <v>389</v>
      </c>
      <c r="B648" s="187" t="s">
        <v>962</v>
      </c>
      <c r="C648" s="188" t="s">
        <v>1077</v>
      </c>
      <c r="D648" s="184"/>
      <c r="E648" s="100" t="s">
        <v>330</v>
      </c>
      <c r="F648" s="205" t="s">
        <v>323</v>
      </c>
      <c r="G648" s="144"/>
      <c r="H648" s="4" t="s">
        <v>22</v>
      </c>
      <c r="I648" s="205" t="s">
        <v>323</v>
      </c>
    </row>
    <row r="649" spans="1:9" x14ac:dyDescent="0.35">
      <c r="A649" s="4" t="s">
        <v>389</v>
      </c>
      <c r="B649" s="187" t="s">
        <v>963</v>
      </c>
      <c r="C649" s="198" t="s">
        <v>1077</v>
      </c>
      <c r="D649" s="184"/>
      <c r="E649" s="100" t="s">
        <v>330</v>
      </c>
      <c r="F649" s="205" t="s">
        <v>323</v>
      </c>
      <c r="G649" s="144"/>
      <c r="H649" s="4" t="s">
        <v>22</v>
      </c>
      <c r="I649" s="205" t="s">
        <v>323</v>
      </c>
    </row>
    <row r="650" spans="1:9" x14ac:dyDescent="0.35">
      <c r="A650" s="7" t="s">
        <v>389</v>
      </c>
      <c r="B650" s="226" t="s">
        <v>1080</v>
      </c>
      <c r="C650" s="7" t="s">
        <v>1090</v>
      </c>
      <c r="D650" s="204"/>
      <c r="E650" s="7" t="s">
        <v>216</v>
      </c>
      <c r="F650" s="205" t="s">
        <v>6</v>
      </c>
      <c r="G650" s="144"/>
      <c r="H650" s="205" t="str">
        <f>Regression!A193</f>
        <v>METERING - Performance - Interval Data Daily Collection - 4Hrs</v>
      </c>
      <c r="I650" s="205" t="s">
        <v>6</v>
      </c>
    </row>
    <row r="651" spans="1:9" x14ac:dyDescent="0.35">
      <c r="A651" s="7" t="s">
        <v>389</v>
      </c>
      <c r="B651" s="226" t="s">
        <v>1081</v>
      </c>
      <c r="C651" s="7" t="s">
        <v>1091</v>
      </c>
      <c r="D651" s="204"/>
      <c r="E651" s="7" t="s">
        <v>216</v>
      </c>
      <c r="F651" s="223" t="s">
        <v>39</v>
      </c>
      <c r="G651" s="144"/>
      <c r="H651" s="205" t="str">
        <f>Regression!A204</f>
        <v>DEVICE MNGMNT - Self Reg - Network Operational States in AMM</v>
      </c>
      <c r="I651" s="223" t="s">
        <v>39</v>
      </c>
    </row>
    <row r="652" spans="1:9" x14ac:dyDescent="0.35">
      <c r="A652" s="57" t="s">
        <v>389</v>
      </c>
      <c r="B652" s="247" t="s">
        <v>1082</v>
      </c>
      <c r="C652" s="57" t="s">
        <v>1092</v>
      </c>
      <c r="D652" s="248"/>
      <c r="E652" s="57" t="s">
        <v>332</v>
      </c>
      <c r="F652" s="205" t="s">
        <v>40</v>
      </c>
      <c r="G652" s="144"/>
      <c r="H652" s="4" t="s">
        <v>22</v>
      </c>
      <c r="I652" s="205" t="s">
        <v>40</v>
      </c>
    </row>
    <row r="653" spans="1:9" x14ac:dyDescent="0.35">
      <c r="A653" s="57" t="s">
        <v>389</v>
      </c>
      <c r="B653" s="247" t="s">
        <v>1083</v>
      </c>
      <c r="C653" s="57" t="s">
        <v>1093</v>
      </c>
      <c r="D653" s="248"/>
      <c r="E653" s="57" t="s">
        <v>332</v>
      </c>
      <c r="F653" s="205" t="s">
        <v>40</v>
      </c>
      <c r="G653" s="220" t="s">
        <v>1136</v>
      </c>
      <c r="H653" s="4" t="s">
        <v>22</v>
      </c>
      <c r="I653" s="205" t="s">
        <v>40</v>
      </c>
    </row>
    <row r="654" spans="1:9" x14ac:dyDescent="0.35">
      <c r="A654" s="7" t="s">
        <v>389</v>
      </c>
      <c r="B654" s="226" t="s">
        <v>1084</v>
      </c>
      <c r="C654" s="7" t="s">
        <v>1094</v>
      </c>
      <c r="D654" s="204"/>
      <c r="E654" s="7" t="s">
        <v>216</v>
      </c>
      <c r="F654" s="205" t="s">
        <v>38</v>
      </c>
      <c r="G654" s="144"/>
      <c r="H654" s="205" t="str">
        <f>Regression!A243</f>
        <v>OUTAGE DETECTION - Reports - Last Gasp Events by AMM</v>
      </c>
      <c r="I654" s="205" t="s">
        <v>38</v>
      </c>
    </row>
    <row r="655" spans="1:9" x14ac:dyDescent="0.35">
      <c r="A655" s="4" t="s">
        <v>389</v>
      </c>
      <c r="B655" s="203" t="s">
        <v>1085</v>
      </c>
      <c r="C655" s="4" t="s">
        <v>1095</v>
      </c>
      <c r="D655" s="204"/>
      <c r="E655" s="202"/>
      <c r="F655" s="205" t="s">
        <v>44</v>
      </c>
      <c r="G655" s="144"/>
      <c r="H655" s="205"/>
      <c r="I655" s="205" t="s">
        <v>44</v>
      </c>
    </row>
    <row r="656" spans="1:9" x14ac:dyDescent="0.35">
      <c r="A656" s="4" t="s">
        <v>389</v>
      </c>
      <c r="B656" s="203" t="s">
        <v>1086</v>
      </c>
      <c r="C656" s="4" t="s">
        <v>1096</v>
      </c>
      <c r="D656" s="4" t="str">
        <f>B123&amp;", "&amp;B124</f>
        <v>DPI 3.8.4.7, DPI 3.8.4.8</v>
      </c>
      <c r="E656" s="27" t="s">
        <v>333</v>
      </c>
      <c r="F656" s="205" t="s">
        <v>43</v>
      </c>
      <c r="G656" s="144"/>
      <c r="H656" s="4" t="s">
        <v>22</v>
      </c>
      <c r="I656" s="205" t="s">
        <v>43</v>
      </c>
    </row>
    <row r="657" spans="1:9" x14ac:dyDescent="0.35">
      <c r="A657" s="4" t="s">
        <v>389</v>
      </c>
      <c r="B657" s="203" t="s">
        <v>1086</v>
      </c>
      <c r="C657" s="4" t="s">
        <v>1097</v>
      </c>
      <c r="D657" s="221"/>
      <c r="E657" s="29" t="s">
        <v>332</v>
      </c>
      <c r="F657" s="205" t="s">
        <v>42</v>
      </c>
      <c r="G657" s="144" t="s">
        <v>1141</v>
      </c>
      <c r="H657" s="4" t="s">
        <v>22</v>
      </c>
      <c r="I657" s="205" t="s">
        <v>42</v>
      </c>
    </row>
    <row r="658" spans="1:9" x14ac:dyDescent="0.35">
      <c r="A658" s="7" t="s">
        <v>389</v>
      </c>
      <c r="B658" s="226" t="s">
        <v>1087</v>
      </c>
      <c r="C658" s="7" t="s">
        <v>1098</v>
      </c>
      <c r="D658" s="228"/>
      <c r="E658" s="225" t="s">
        <v>216</v>
      </c>
      <c r="F658" s="205" t="s">
        <v>41</v>
      </c>
      <c r="G658" s="144"/>
      <c r="H658" s="4" t="str">
        <f>Regression!A341</f>
        <v>TAMPER - Events via AMM-Network Status</v>
      </c>
      <c r="I658" s="205" t="s">
        <v>41</v>
      </c>
    </row>
    <row r="659" spans="1:9" x14ac:dyDescent="0.35">
      <c r="A659" s="4" t="s">
        <v>389</v>
      </c>
      <c r="B659" s="203" t="s">
        <v>1088</v>
      </c>
      <c r="C659" s="4" t="s">
        <v>1099</v>
      </c>
      <c r="D659" s="204"/>
      <c r="E659" s="44" t="s">
        <v>331</v>
      </c>
      <c r="F659" s="205" t="s">
        <v>39</v>
      </c>
      <c r="G659" s="144" t="s">
        <v>1122</v>
      </c>
      <c r="H659" s="4" t="s">
        <v>22</v>
      </c>
      <c r="I659" s="205" t="s">
        <v>39</v>
      </c>
    </row>
    <row r="660" spans="1:9" x14ac:dyDescent="0.35">
      <c r="A660" s="7" t="s">
        <v>389</v>
      </c>
      <c r="B660" s="236" t="s">
        <v>1089</v>
      </c>
      <c r="C660" s="231" t="s">
        <v>1100</v>
      </c>
      <c r="D660" s="204"/>
      <c r="E660" s="7" t="s">
        <v>216</v>
      </c>
      <c r="F660" s="205" t="s">
        <v>39</v>
      </c>
      <c r="G660" s="144"/>
      <c r="H660" s="250" t="str">
        <f>Regression!A204</f>
        <v>DEVICE MNGMNT - Self Reg - Network Operational States in AMM</v>
      </c>
      <c r="I660" s="205" t="s">
        <v>39</v>
      </c>
    </row>
    <row r="661" spans="1:9" x14ac:dyDescent="0.35">
      <c r="A661" s="7" t="s">
        <v>389</v>
      </c>
      <c r="B661" s="226" t="s">
        <v>1101</v>
      </c>
      <c r="C661" s="225" t="s">
        <v>1109</v>
      </c>
      <c r="D661" s="204"/>
      <c r="E661" s="7" t="s">
        <v>216</v>
      </c>
      <c r="F661" s="282" t="s">
        <v>39</v>
      </c>
      <c r="G661" s="144"/>
      <c r="H661" s="205" t="str">
        <f>Regression!A186</f>
        <v>DEVICE MNGMNT - Non Market - Events - AMM Device Reads Page</v>
      </c>
      <c r="I661" s="282" t="s">
        <v>39</v>
      </c>
    </row>
    <row r="662" spans="1:9" x14ac:dyDescent="0.35">
      <c r="A662" s="7" t="s">
        <v>389</v>
      </c>
      <c r="B662" s="226" t="s">
        <v>1102</v>
      </c>
      <c r="C662" s="225" t="s">
        <v>1110</v>
      </c>
      <c r="D662" s="204"/>
      <c r="E662" s="7" t="s">
        <v>216</v>
      </c>
      <c r="F662" s="205" t="s">
        <v>292</v>
      </c>
      <c r="G662" s="144"/>
      <c r="H662" s="205" t="str">
        <f>Regression!A185</f>
        <v>DEVICE MNGMNT - Events by BBD</v>
      </c>
      <c r="I662" s="205" t="s">
        <v>292</v>
      </c>
    </row>
    <row r="663" spans="1:9" x14ac:dyDescent="0.35">
      <c r="A663" s="4" t="s">
        <v>389</v>
      </c>
      <c r="B663" s="203" t="s">
        <v>1103</v>
      </c>
      <c r="C663" s="206" t="s">
        <v>1121</v>
      </c>
      <c r="D663" s="204"/>
      <c r="E663" s="44" t="s">
        <v>331</v>
      </c>
      <c r="F663" s="210" t="s">
        <v>39</v>
      </c>
      <c r="G663" s="144" t="s">
        <v>1122</v>
      </c>
      <c r="H663" s="4" t="s">
        <v>22</v>
      </c>
      <c r="I663" s="205" t="s">
        <v>39</v>
      </c>
    </row>
    <row r="664" spans="1:9" x14ac:dyDescent="0.35">
      <c r="A664" s="321" t="s">
        <v>389</v>
      </c>
      <c r="B664" s="329" t="s">
        <v>1104</v>
      </c>
      <c r="C664" s="321" t="s">
        <v>1180</v>
      </c>
      <c r="D664" s="321"/>
      <c r="E664" s="321" t="s">
        <v>216</v>
      </c>
      <c r="F664" s="326" t="s">
        <v>326</v>
      </c>
      <c r="G664" s="393" t="s">
        <v>1143</v>
      </c>
      <c r="H664" s="205" t="str">
        <f>Regression!A82</f>
        <v xml:space="preserve">FIRMWARE - UIQ Audit Job - CLEM </v>
      </c>
      <c r="I664" s="205" t="s">
        <v>326</v>
      </c>
    </row>
    <row r="665" spans="1:9" x14ac:dyDescent="0.35">
      <c r="A665" s="327"/>
      <c r="B665" s="327"/>
      <c r="C665" s="327"/>
      <c r="D665" s="327"/>
      <c r="E665" s="327"/>
      <c r="F665" s="327"/>
      <c r="G665" s="327"/>
      <c r="H665" s="232" t="str">
        <f>Regression!A83</f>
        <v>FIRMWARE - UIQ Audit Job Results - NIC</v>
      </c>
      <c r="I665" s="232" t="s">
        <v>326</v>
      </c>
    </row>
    <row r="666" spans="1:9" x14ac:dyDescent="0.35">
      <c r="A666" s="7" t="s">
        <v>389</v>
      </c>
      <c r="B666" s="236" t="s">
        <v>1178</v>
      </c>
      <c r="C666" s="231" t="s">
        <v>1179</v>
      </c>
      <c r="D666" s="233"/>
      <c r="E666" s="7" t="s">
        <v>216</v>
      </c>
      <c r="F666" s="233" t="s">
        <v>325</v>
      </c>
      <c r="G666" s="233"/>
      <c r="H666" s="232" t="str">
        <f>Regression!A264</f>
        <v>PROGRAMS - UIQ-MPC - Audit Job</v>
      </c>
      <c r="I666" s="233" t="s">
        <v>325</v>
      </c>
    </row>
    <row r="667" spans="1:9" x14ac:dyDescent="0.35">
      <c r="A667" s="7" t="s">
        <v>389</v>
      </c>
      <c r="B667" s="226" t="s">
        <v>1105</v>
      </c>
      <c r="C667" s="225" t="s">
        <v>1107</v>
      </c>
      <c r="D667" s="204"/>
      <c r="E667" s="7" t="s">
        <v>216</v>
      </c>
      <c r="F667" s="205" t="s">
        <v>10</v>
      </c>
      <c r="G667" s="144"/>
      <c r="H667" s="205" t="str">
        <f>Regression!A132</f>
        <v>HARDWARE - NIC Failure Event</v>
      </c>
      <c r="I667" s="205" t="s">
        <v>10</v>
      </c>
    </row>
    <row r="668" spans="1:9" x14ac:dyDescent="0.35">
      <c r="A668" s="7" t="s">
        <v>389</v>
      </c>
      <c r="B668" s="226" t="s">
        <v>1106</v>
      </c>
      <c r="C668" s="225" t="s">
        <v>1108</v>
      </c>
      <c r="D668" s="204"/>
      <c r="E668" s="7" t="s">
        <v>216</v>
      </c>
      <c r="F668" s="205" t="s">
        <v>292</v>
      </c>
      <c r="G668" s="144"/>
      <c r="H668" s="205" t="str">
        <f>Regression!A49</f>
        <v>COMMS - Report on Meters by AP in NEM</v>
      </c>
      <c r="I668" s="205" t="s">
        <v>292</v>
      </c>
    </row>
    <row r="669" spans="1:9" x14ac:dyDescent="0.35">
      <c r="A669" s="4" t="s">
        <v>389</v>
      </c>
      <c r="B669" s="187" t="s">
        <v>964</v>
      </c>
      <c r="C669" s="198" t="s">
        <v>1077</v>
      </c>
      <c r="D669" s="184"/>
      <c r="E669" s="100" t="s">
        <v>330</v>
      </c>
      <c r="F669" s="205" t="s">
        <v>323</v>
      </c>
      <c r="G669" s="144"/>
      <c r="H669" s="4" t="s">
        <v>22</v>
      </c>
      <c r="I669" s="205" t="s">
        <v>323</v>
      </c>
    </row>
    <row r="670" spans="1:9" x14ac:dyDescent="0.35">
      <c r="A670" s="4" t="s">
        <v>389</v>
      </c>
      <c r="B670" s="187" t="s">
        <v>965</v>
      </c>
      <c r="C670" s="198" t="s">
        <v>1079</v>
      </c>
      <c r="D670" s="184"/>
      <c r="E670" s="100" t="s">
        <v>330</v>
      </c>
      <c r="F670" s="205" t="s">
        <v>323</v>
      </c>
      <c r="G670" s="144"/>
      <c r="H670" s="4" t="s">
        <v>22</v>
      </c>
      <c r="I670" s="205" t="s">
        <v>323</v>
      </c>
    </row>
    <row r="671" spans="1:9" x14ac:dyDescent="0.35">
      <c r="A671" s="4" t="s">
        <v>389</v>
      </c>
      <c r="B671" s="187" t="s">
        <v>966</v>
      </c>
      <c r="C671" s="188" t="s">
        <v>1191</v>
      </c>
      <c r="D671" s="184"/>
      <c r="E671" s="100" t="s">
        <v>330</v>
      </c>
      <c r="F671" s="205" t="s">
        <v>323</v>
      </c>
      <c r="G671" s="144" t="s">
        <v>1202</v>
      </c>
      <c r="H671" s="4" t="s">
        <v>22</v>
      </c>
      <c r="I671" s="205" t="s">
        <v>323</v>
      </c>
    </row>
    <row r="672" spans="1:9" x14ac:dyDescent="0.35">
      <c r="A672" s="7" t="s">
        <v>389</v>
      </c>
      <c r="B672" s="236" t="s">
        <v>967</v>
      </c>
      <c r="C672" s="231" t="s">
        <v>1190</v>
      </c>
      <c r="D672" s="184"/>
      <c r="E672" s="7" t="s">
        <v>216</v>
      </c>
      <c r="F672" s="205" t="s">
        <v>323</v>
      </c>
      <c r="G672" s="144" t="s">
        <v>1196</v>
      </c>
      <c r="H672" s="4" t="str">
        <f>Regression!A374</f>
        <v>UIQ - Login Role Base</v>
      </c>
      <c r="I672" s="205" t="s">
        <v>323</v>
      </c>
    </row>
    <row r="673" spans="1:9" x14ac:dyDescent="0.35">
      <c r="A673" s="4" t="s">
        <v>389</v>
      </c>
      <c r="B673" s="187" t="s">
        <v>968</v>
      </c>
      <c r="C673" s="188" t="s">
        <v>1181</v>
      </c>
      <c r="D673" s="184"/>
      <c r="E673" s="68" t="s">
        <v>331</v>
      </c>
      <c r="F673" s="205" t="s">
        <v>323</v>
      </c>
      <c r="G673" s="144"/>
      <c r="H673" s="4" t="s">
        <v>22</v>
      </c>
      <c r="I673" s="205" t="s">
        <v>323</v>
      </c>
    </row>
    <row r="674" spans="1:9" x14ac:dyDescent="0.35">
      <c r="A674" s="4" t="s">
        <v>389</v>
      </c>
      <c r="B674" s="187" t="s">
        <v>969</v>
      </c>
      <c r="C674" s="188" t="s">
        <v>1182</v>
      </c>
      <c r="D674" s="184"/>
      <c r="E674" s="68" t="s">
        <v>331</v>
      </c>
      <c r="F674" s="205" t="s">
        <v>323</v>
      </c>
      <c r="G674" s="144"/>
      <c r="H674" s="4" t="s">
        <v>22</v>
      </c>
      <c r="I674" s="205" t="s">
        <v>323</v>
      </c>
    </row>
    <row r="675" spans="1:9" x14ac:dyDescent="0.35">
      <c r="A675" s="4" t="s">
        <v>389</v>
      </c>
      <c r="B675" s="187" t="s">
        <v>970</v>
      </c>
      <c r="C675" s="234" t="s">
        <v>1184</v>
      </c>
      <c r="D675" s="184"/>
      <c r="E675" s="68" t="s">
        <v>331</v>
      </c>
      <c r="F675" s="232" t="s">
        <v>323</v>
      </c>
      <c r="G675" s="144"/>
      <c r="H675" s="4" t="s">
        <v>22</v>
      </c>
      <c r="I675" s="205" t="s">
        <v>323</v>
      </c>
    </row>
    <row r="676" spans="1:9" x14ac:dyDescent="0.35">
      <c r="A676" s="4" t="s">
        <v>389</v>
      </c>
      <c r="B676" s="187" t="s">
        <v>971</v>
      </c>
      <c r="C676" s="188" t="s">
        <v>1118</v>
      </c>
      <c r="D676" s="184"/>
      <c r="E676" s="68" t="s">
        <v>330</v>
      </c>
      <c r="F676" s="205" t="s">
        <v>39</v>
      </c>
      <c r="G676" s="144"/>
      <c r="H676" s="4" t="s">
        <v>22</v>
      </c>
      <c r="I676" s="205" t="s">
        <v>39</v>
      </c>
    </row>
    <row r="677" spans="1:9" x14ac:dyDescent="0.35">
      <c r="A677" s="4" t="s">
        <v>389</v>
      </c>
      <c r="B677" s="187" t="s">
        <v>972</v>
      </c>
      <c r="C677" s="188" t="s">
        <v>1183</v>
      </c>
      <c r="D677" s="184"/>
      <c r="E677" s="68" t="s">
        <v>331</v>
      </c>
      <c r="F677" s="232" t="s">
        <v>323</v>
      </c>
      <c r="G677" s="144"/>
      <c r="H677" s="4" t="s">
        <v>22</v>
      </c>
      <c r="I677" s="205" t="s">
        <v>323</v>
      </c>
    </row>
    <row r="678" spans="1:9" x14ac:dyDescent="0.35">
      <c r="A678" s="7" t="s">
        <v>389</v>
      </c>
      <c r="B678" s="213" t="s">
        <v>973</v>
      </c>
      <c r="C678" s="211" t="s">
        <v>1117</v>
      </c>
      <c r="D678" s="184"/>
      <c r="E678" s="7" t="s">
        <v>216</v>
      </c>
      <c r="F678" s="205" t="s">
        <v>39</v>
      </c>
      <c r="G678" s="144"/>
      <c r="H678" s="183" t="str">
        <f>Regression!A232</f>
        <v>DEVICE MNGMNT - Security - Unknown Devices</v>
      </c>
      <c r="I678" s="205" t="s">
        <v>39</v>
      </c>
    </row>
    <row r="679" spans="1:9" x14ac:dyDescent="0.35">
      <c r="A679" s="4" t="s">
        <v>389</v>
      </c>
      <c r="B679" s="79" t="s">
        <v>322</v>
      </c>
      <c r="C679" s="57" t="s">
        <v>975</v>
      </c>
      <c r="D679" s="184"/>
      <c r="E679" s="68" t="s">
        <v>331</v>
      </c>
      <c r="F679" s="192" t="s">
        <v>323</v>
      </c>
      <c r="G679" s="144"/>
      <c r="H679" s="4" t="s">
        <v>22</v>
      </c>
      <c r="I679" s="192" t="s">
        <v>323</v>
      </c>
    </row>
    <row r="680" spans="1:9" x14ac:dyDescent="0.35">
      <c r="A680" s="321" t="s">
        <v>389</v>
      </c>
      <c r="B680" s="329" t="s">
        <v>974</v>
      </c>
      <c r="C680" s="321" t="s">
        <v>1244</v>
      </c>
      <c r="D680" s="326"/>
      <c r="E680" s="321" t="s">
        <v>216</v>
      </c>
      <c r="F680" s="326" t="s">
        <v>323</v>
      </c>
      <c r="G680" s="326"/>
      <c r="H680" s="4" t="str">
        <f>Regression!A368</f>
        <v>UIQ - GUI Long Transaction Response Better Than 5 sec in AMM</v>
      </c>
      <c r="I680" s="192" t="s">
        <v>323</v>
      </c>
    </row>
    <row r="681" spans="1:9" x14ac:dyDescent="0.35">
      <c r="A681" s="328"/>
      <c r="B681" s="328"/>
      <c r="C681" s="328"/>
      <c r="D681" s="328"/>
      <c r="E681" s="328"/>
      <c r="F681" s="328"/>
      <c r="G681" s="328"/>
      <c r="H681" s="4" t="str">
        <f>Regression!A369</f>
        <v>UIQ - GUI Long Transaction Response Better Than 5 sec in MPC</v>
      </c>
      <c r="I681" s="255" t="s">
        <v>323</v>
      </c>
    </row>
    <row r="682" spans="1:9" x14ac:dyDescent="0.35">
      <c r="A682" s="328"/>
      <c r="B682" s="328"/>
      <c r="C682" s="328"/>
      <c r="D682" s="328"/>
      <c r="E682" s="328"/>
      <c r="F682" s="328"/>
      <c r="G682" s="328"/>
      <c r="H682" s="4" t="str">
        <f>Regression!A370</f>
        <v>UIQ - GUI Long Transaction Response Better Than 5 sec in FWU</v>
      </c>
      <c r="I682" s="255" t="s">
        <v>323</v>
      </c>
    </row>
    <row r="683" spans="1:9" x14ac:dyDescent="0.35">
      <c r="A683" s="327"/>
      <c r="B683" s="327"/>
      <c r="C683" s="327"/>
      <c r="D683" s="327"/>
      <c r="E683" s="327"/>
      <c r="F683" s="327"/>
      <c r="G683" s="327"/>
      <c r="H683" s="4" t="str">
        <f>Regression!A371</f>
        <v>UIQ - GUI Long Transaction Response Better Than 5 sec in NEM</v>
      </c>
      <c r="I683" s="255" t="s">
        <v>323</v>
      </c>
    </row>
    <row r="684" spans="1:9" x14ac:dyDescent="0.35">
      <c r="A684" s="4" t="s">
        <v>389</v>
      </c>
      <c r="B684" s="79" t="s">
        <v>958</v>
      </c>
      <c r="C684" s="57" t="s">
        <v>975</v>
      </c>
      <c r="D684" s="184"/>
      <c r="E684" s="68" t="s">
        <v>331</v>
      </c>
      <c r="F684" s="232" t="s">
        <v>323</v>
      </c>
      <c r="G684" s="231"/>
      <c r="H684" s="4" t="s">
        <v>22</v>
      </c>
      <c r="I684" s="192" t="s">
        <v>323</v>
      </c>
    </row>
    <row r="685" spans="1:9" x14ac:dyDescent="0.35">
      <c r="A685" s="4" t="s">
        <v>389</v>
      </c>
      <c r="B685" s="79" t="s">
        <v>1185</v>
      </c>
      <c r="C685" s="57" t="s">
        <v>975</v>
      </c>
      <c r="D685" s="184"/>
      <c r="E685" s="68" t="s">
        <v>331</v>
      </c>
      <c r="F685" s="232" t="s">
        <v>323</v>
      </c>
      <c r="G685" s="231"/>
      <c r="H685" s="4" t="s">
        <v>22</v>
      </c>
      <c r="I685" s="192" t="s">
        <v>323</v>
      </c>
    </row>
    <row r="686" spans="1:9" x14ac:dyDescent="0.35">
      <c r="A686" s="4" t="s">
        <v>389</v>
      </c>
      <c r="B686" s="79" t="s">
        <v>1186</v>
      </c>
      <c r="C686" s="57" t="s">
        <v>1188</v>
      </c>
      <c r="D686" s="234" t="str">
        <f>B551</f>
        <v>NMS6008A</v>
      </c>
      <c r="E686" s="27" t="s">
        <v>333</v>
      </c>
      <c r="F686" s="232" t="s">
        <v>292</v>
      </c>
      <c r="G686" s="231"/>
      <c r="H686" s="4" t="s">
        <v>22</v>
      </c>
      <c r="I686" s="232" t="s">
        <v>292</v>
      </c>
    </row>
    <row r="687" spans="1:9" x14ac:dyDescent="0.35">
      <c r="A687" s="4" t="s">
        <v>389</v>
      </c>
      <c r="B687" s="79" t="s">
        <v>1187</v>
      </c>
      <c r="C687" s="57" t="s">
        <v>1189</v>
      </c>
      <c r="D687" s="234" t="str">
        <f>B404</f>
        <v>LAN3013</v>
      </c>
      <c r="E687" s="27" t="s">
        <v>333</v>
      </c>
      <c r="F687" s="232" t="s">
        <v>292</v>
      </c>
      <c r="G687" s="231"/>
      <c r="H687" s="4" t="s">
        <v>22</v>
      </c>
      <c r="I687" s="232" t="s">
        <v>292</v>
      </c>
    </row>
    <row r="688" spans="1:9" x14ac:dyDescent="0.35">
      <c r="A688" s="4" t="s">
        <v>389</v>
      </c>
      <c r="B688" s="79" t="s">
        <v>959</v>
      </c>
      <c r="C688" s="57" t="s">
        <v>975</v>
      </c>
      <c r="D688" s="184"/>
      <c r="E688" s="68" t="s">
        <v>331</v>
      </c>
      <c r="F688" s="192" t="s">
        <v>323</v>
      </c>
      <c r="G688" s="184"/>
      <c r="H688" s="4" t="s">
        <v>22</v>
      </c>
      <c r="I688" s="192" t="s">
        <v>323</v>
      </c>
    </row>
    <row r="689" spans="1:9" x14ac:dyDescent="0.35">
      <c r="A689" s="4" t="s">
        <v>389</v>
      </c>
      <c r="B689" s="79" t="s">
        <v>960</v>
      </c>
      <c r="C689" s="57" t="s">
        <v>975</v>
      </c>
      <c r="D689" s="184"/>
      <c r="E689" s="68" t="s">
        <v>331</v>
      </c>
      <c r="F689" s="192" t="s">
        <v>323</v>
      </c>
      <c r="G689" s="184"/>
      <c r="H689" s="4" t="s">
        <v>22</v>
      </c>
      <c r="I689" s="192" t="s">
        <v>323</v>
      </c>
    </row>
    <row r="690" spans="1:9" x14ac:dyDescent="0.35">
      <c r="A690" s="9" t="s">
        <v>654</v>
      </c>
      <c r="C690" t="s">
        <v>655</v>
      </c>
      <c r="F690" t="s">
        <v>292</v>
      </c>
      <c r="I690" t="s">
        <v>292</v>
      </c>
    </row>
    <row r="691" spans="1:9" x14ac:dyDescent="0.35">
      <c r="H691" s="31" t="str">
        <f>Regression!A42</f>
        <v>COMMS - Ping - echo by FSU</v>
      </c>
      <c r="I691" t="s">
        <v>292</v>
      </c>
    </row>
    <row r="692" spans="1:9" x14ac:dyDescent="0.35">
      <c r="H692" s="31" t="str">
        <f>Regression!A34</f>
        <v>COMMS - Mesh Routing - Next Hop Show by FSU</v>
      </c>
      <c r="I692" t="s">
        <v>292</v>
      </c>
    </row>
    <row r="693" spans="1:9" x14ac:dyDescent="0.35">
      <c r="H693" s="31" t="str">
        <f>Regression!A40</f>
        <v>COMMS - Nodeq by FSU</v>
      </c>
      <c r="I693" t="s">
        <v>292</v>
      </c>
    </row>
    <row r="694" spans="1:9" x14ac:dyDescent="0.35">
      <c r="H694" s="31" t="str">
        <f>Regression!A52</f>
        <v>COMMS - Signal Strength - Power Level, Get (by FSU)</v>
      </c>
      <c r="I694" t="s">
        <v>292</v>
      </c>
    </row>
    <row r="695" spans="1:9" x14ac:dyDescent="0.35">
      <c r="H695" s="31" t="str">
        <f>Regression!A51</f>
        <v>COMMS - Signal Strength - Power Out 900,Set-Get by NetMgr</v>
      </c>
      <c r="I695" t="s">
        <v>292</v>
      </c>
    </row>
    <row r="696" spans="1:9" x14ac:dyDescent="0.35">
      <c r="H696" s="31" t="str">
        <f>Regression!A50</f>
        <v>COMMS - Signal Strength - Power Out 900,Set-Get by FSU</v>
      </c>
      <c r="I696" t="s">
        <v>292</v>
      </c>
    </row>
    <row r="697" spans="1:9" x14ac:dyDescent="0.35">
      <c r="H697" s="31" t="str">
        <f>Regression!A53</f>
        <v>COMMS - Signal Strength - Power Varying RSSI, Get by FSU</v>
      </c>
      <c r="I697" t="s">
        <v>292</v>
      </c>
    </row>
    <row r="698" spans="1:9" x14ac:dyDescent="0.35">
      <c r="H698" s="31" t="str">
        <f>Regression!A43</f>
        <v>COMMS - Ping - RF RF Ping Source Route by FSU</v>
      </c>
      <c r="I698" t="s">
        <v>292</v>
      </c>
    </row>
    <row r="699" spans="1:9" x14ac:dyDescent="0.35">
      <c r="H699" s="31" t="str">
        <f>Regression!A37</f>
        <v>COMMS - Mesh Routing - Routing Enable by FSU</v>
      </c>
      <c r="I699" t="s">
        <v>292</v>
      </c>
    </row>
    <row r="700" spans="1:9" x14ac:dyDescent="0.35">
      <c r="H700" s="31" t="str">
        <f>Regression!A36</f>
        <v>COMMS - Mesh Routing - Routing Enable Get by FSU</v>
      </c>
      <c r="I700" t="s">
        <v>292</v>
      </c>
    </row>
    <row r="701" spans="1:9" x14ac:dyDescent="0.35">
      <c r="H701" s="31" t="str">
        <f>Regression!A12</f>
        <v>COMMS - External Antenna - Enabled via FSU</v>
      </c>
      <c r="I701" t="s">
        <v>292</v>
      </c>
    </row>
  </sheetData>
  <autoFilter ref="A1:I701"/>
  <mergeCells count="441">
    <mergeCell ref="F208:F209"/>
    <mergeCell ref="G208:G209"/>
    <mergeCell ref="A664:A665"/>
    <mergeCell ref="B664:B665"/>
    <mergeCell ref="C664:C665"/>
    <mergeCell ref="D664:D665"/>
    <mergeCell ref="E664:E665"/>
    <mergeCell ref="F664:F665"/>
    <mergeCell ref="G664:G665"/>
    <mergeCell ref="E455:E457"/>
    <mergeCell ref="B455:B457"/>
    <mergeCell ref="C455:C457"/>
    <mergeCell ref="A603:A605"/>
    <mergeCell ref="B603:B605"/>
    <mergeCell ref="C603:C605"/>
    <mergeCell ref="D603:D605"/>
    <mergeCell ref="E603:E605"/>
    <mergeCell ref="F603:F605"/>
    <mergeCell ref="F624:F625"/>
    <mergeCell ref="G624:G625"/>
    <mergeCell ref="F504:F506"/>
    <mergeCell ref="G504:G506"/>
    <mergeCell ref="F501:F503"/>
    <mergeCell ref="G501:G503"/>
    <mergeCell ref="F458:F460"/>
    <mergeCell ref="G458:G460"/>
    <mergeCell ref="D255:D258"/>
    <mergeCell ref="E255:E258"/>
    <mergeCell ref="F255:F258"/>
    <mergeCell ref="G255:G258"/>
    <mergeCell ref="G397:G398"/>
    <mergeCell ref="A624:A625"/>
    <mergeCell ref="B624:B625"/>
    <mergeCell ref="C624:C625"/>
    <mergeCell ref="D624:D625"/>
    <mergeCell ref="E624:E625"/>
    <mergeCell ref="D490:D493"/>
    <mergeCell ref="E490:E493"/>
    <mergeCell ref="A458:A460"/>
    <mergeCell ref="C490:C493"/>
    <mergeCell ref="A350:A351"/>
    <mergeCell ref="B350:B351"/>
    <mergeCell ref="A397:A398"/>
    <mergeCell ref="B397:B398"/>
    <mergeCell ref="C397:C398"/>
    <mergeCell ref="D397:D398"/>
    <mergeCell ref="E397:E398"/>
    <mergeCell ref="F397:F398"/>
    <mergeCell ref="F236:F237"/>
    <mergeCell ref="G236:G237"/>
    <mergeCell ref="C350:C351"/>
    <mergeCell ref="D350:D351"/>
    <mergeCell ref="E350:E351"/>
    <mergeCell ref="F350:F351"/>
    <mergeCell ref="G350:G351"/>
    <mergeCell ref="F455:F457"/>
    <mergeCell ref="G455:G457"/>
    <mergeCell ref="F387:F389"/>
    <mergeCell ref="G387:G389"/>
    <mergeCell ref="F438:F440"/>
    <mergeCell ref="G438:G440"/>
    <mergeCell ref="F446:F449"/>
    <mergeCell ref="G446:G449"/>
    <mergeCell ref="D390:D395"/>
    <mergeCell ref="E390:E395"/>
    <mergeCell ref="F390:F395"/>
    <mergeCell ref="G390:G395"/>
    <mergeCell ref="A261:A272"/>
    <mergeCell ref="B261:B272"/>
    <mergeCell ref="C261:C272"/>
    <mergeCell ref="D261:D272"/>
    <mergeCell ref="E261:E272"/>
    <mergeCell ref="F261:F272"/>
    <mergeCell ref="G261:G272"/>
    <mergeCell ref="A305:A307"/>
    <mergeCell ref="B305:B307"/>
    <mergeCell ref="C305:C307"/>
    <mergeCell ref="D305:D307"/>
    <mergeCell ref="E305:E307"/>
    <mergeCell ref="F305:F307"/>
    <mergeCell ref="G305:G307"/>
    <mergeCell ref="A300:A302"/>
    <mergeCell ref="G300:G302"/>
    <mergeCell ref="D300:D302"/>
    <mergeCell ref="E300:E302"/>
    <mergeCell ref="B300:B302"/>
    <mergeCell ref="C300:C302"/>
    <mergeCell ref="F300:F302"/>
    <mergeCell ref="A255:A258"/>
    <mergeCell ref="B255:B258"/>
    <mergeCell ref="C255:C258"/>
    <mergeCell ref="A194:A197"/>
    <mergeCell ref="E191:E193"/>
    <mergeCell ref="B194:B197"/>
    <mergeCell ref="C194:C197"/>
    <mergeCell ref="D194:D197"/>
    <mergeCell ref="E194:E197"/>
    <mergeCell ref="A236:A237"/>
    <mergeCell ref="B236:B237"/>
    <mergeCell ref="C236:C237"/>
    <mergeCell ref="D236:D237"/>
    <mergeCell ref="E236:E237"/>
    <mergeCell ref="A233:A235"/>
    <mergeCell ref="B233:B235"/>
    <mergeCell ref="C233:C235"/>
    <mergeCell ref="D233:D235"/>
    <mergeCell ref="E233:E235"/>
    <mergeCell ref="A208:A209"/>
    <mergeCell ref="B208:B209"/>
    <mergeCell ref="C208:C209"/>
    <mergeCell ref="D208:D209"/>
    <mergeCell ref="E208:E209"/>
    <mergeCell ref="F233:F235"/>
    <mergeCell ref="G233:G235"/>
    <mergeCell ref="A230:A232"/>
    <mergeCell ref="B230:B232"/>
    <mergeCell ref="C230:C232"/>
    <mergeCell ref="D230:D232"/>
    <mergeCell ref="E230:E232"/>
    <mergeCell ref="F230:F232"/>
    <mergeCell ref="G230:G232"/>
    <mergeCell ref="E184:E186"/>
    <mergeCell ref="B191:B193"/>
    <mergeCell ref="C191:C193"/>
    <mergeCell ref="D191:D193"/>
    <mergeCell ref="A176:A178"/>
    <mergeCell ref="A179:A180"/>
    <mergeCell ref="A181:A183"/>
    <mergeCell ref="E181:E183"/>
    <mergeCell ref="E179:E180"/>
    <mergeCell ref="A184:A186"/>
    <mergeCell ref="A191:A193"/>
    <mergeCell ref="B181:B183"/>
    <mergeCell ref="C181:C183"/>
    <mergeCell ref="D181:D183"/>
    <mergeCell ref="B179:B180"/>
    <mergeCell ref="C179:C180"/>
    <mergeCell ref="D179:D180"/>
    <mergeCell ref="C176:C178"/>
    <mergeCell ref="B176:B178"/>
    <mergeCell ref="F191:F193"/>
    <mergeCell ref="F194:F197"/>
    <mergeCell ref="G104:G105"/>
    <mergeCell ref="G106:G107"/>
    <mergeCell ref="G118:G119"/>
    <mergeCell ref="G120:G121"/>
    <mergeCell ref="G133:G134"/>
    <mergeCell ref="G136:G137"/>
    <mergeCell ref="G142:G146"/>
    <mergeCell ref="G171:G173"/>
    <mergeCell ref="G174:G175"/>
    <mergeCell ref="G176:G178"/>
    <mergeCell ref="G179:G180"/>
    <mergeCell ref="G184:G186"/>
    <mergeCell ref="G191:G193"/>
    <mergeCell ref="G194:G197"/>
    <mergeCell ref="F106:F107"/>
    <mergeCell ref="F118:F119"/>
    <mergeCell ref="F120:F121"/>
    <mergeCell ref="F133:F134"/>
    <mergeCell ref="F165:F170"/>
    <mergeCell ref="F176:F178"/>
    <mergeCell ref="F179:F180"/>
    <mergeCell ref="F184:F186"/>
    <mergeCell ref="G93:G94"/>
    <mergeCell ref="F96:F98"/>
    <mergeCell ref="G96:G98"/>
    <mergeCell ref="F100:F101"/>
    <mergeCell ref="G100:G101"/>
    <mergeCell ref="F104:F105"/>
    <mergeCell ref="F108:F111"/>
    <mergeCell ref="G108:G111"/>
    <mergeCell ref="G156:G162"/>
    <mergeCell ref="F156:F162"/>
    <mergeCell ref="F181:F183"/>
    <mergeCell ref="G165:G170"/>
    <mergeCell ref="F116:F117"/>
    <mergeCell ref="G116:G117"/>
    <mergeCell ref="F163:F164"/>
    <mergeCell ref="G163:G164"/>
    <mergeCell ref="F147:F148"/>
    <mergeCell ref="G147:G148"/>
    <mergeCell ref="G181:G183"/>
    <mergeCell ref="F136:F137"/>
    <mergeCell ref="F142:F146"/>
    <mergeCell ref="F78:F80"/>
    <mergeCell ref="F171:F173"/>
    <mergeCell ref="F174:F175"/>
    <mergeCell ref="F93:F94"/>
    <mergeCell ref="A171:A173"/>
    <mergeCell ref="A174:A175"/>
    <mergeCell ref="A78:A80"/>
    <mergeCell ref="B78:B80"/>
    <mergeCell ref="C78:C80"/>
    <mergeCell ref="D78:D80"/>
    <mergeCell ref="E78:E80"/>
    <mergeCell ref="A93:A94"/>
    <mergeCell ref="A96:A98"/>
    <mergeCell ref="A100:A101"/>
    <mergeCell ref="A104:A105"/>
    <mergeCell ref="E142:E146"/>
    <mergeCell ref="B142:B146"/>
    <mergeCell ref="C142:C146"/>
    <mergeCell ref="A156:A162"/>
    <mergeCell ref="A165:A170"/>
    <mergeCell ref="A163:A164"/>
    <mergeCell ref="D165:D170"/>
    <mergeCell ref="B165:B170"/>
    <mergeCell ref="A136:A137"/>
    <mergeCell ref="B76:B77"/>
    <mergeCell ref="C76:C77"/>
    <mergeCell ref="D76:D77"/>
    <mergeCell ref="D67:D72"/>
    <mergeCell ref="D118:D119"/>
    <mergeCell ref="D106:D107"/>
    <mergeCell ref="E106:E107"/>
    <mergeCell ref="E116:E117"/>
    <mergeCell ref="B108:B111"/>
    <mergeCell ref="C108:C111"/>
    <mergeCell ref="D108:D111"/>
    <mergeCell ref="E108:E111"/>
    <mergeCell ref="C118:C119"/>
    <mergeCell ref="E93:E94"/>
    <mergeCell ref="D96:D98"/>
    <mergeCell ref="E96:E98"/>
    <mergeCell ref="E100:E101"/>
    <mergeCell ref="E104:E105"/>
    <mergeCell ref="C106:C107"/>
    <mergeCell ref="D104:D105"/>
    <mergeCell ref="D88:D92"/>
    <mergeCell ref="B96:B98"/>
    <mergeCell ref="A28:A29"/>
    <mergeCell ref="B28:B29"/>
    <mergeCell ref="C28:C29"/>
    <mergeCell ref="D28:D29"/>
    <mergeCell ref="E28:E29"/>
    <mergeCell ref="F28:F29"/>
    <mergeCell ref="G28:G29"/>
    <mergeCell ref="B88:B92"/>
    <mergeCell ref="C88:C92"/>
    <mergeCell ref="E88:E92"/>
    <mergeCell ref="F84:F87"/>
    <mergeCell ref="G84:G87"/>
    <mergeCell ref="E76:E77"/>
    <mergeCell ref="F88:F92"/>
    <mergeCell ref="G88:G92"/>
    <mergeCell ref="A76:A77"/>
    <mergeCell ref="A84:A87"/>
    <mergeCell ref="A88:A92"/>
    <mergeCell ref="E67:E72"/>
    <mergeCell ref="D84:D87"/>
    <mergeCell ref="C84:C87"/>
    <mergeCell ref="E84:E87"/>
    <mergeCell ref="B67:B72"/>
    <mergeCell ref="C67:C72"/>
    <mergeCell ref="A24:A25"/>
    <mergeCell ref="B24:B25"/>
    <mergeCell ref="C24:C25"/>
    <mergeCell ref="D24:D25"/>
    <mergeCell ref="E24:E25"/>
    <mergeCell ref="F24:F25"/>
    <mergeCell ref="G24:G25"/>
    <mergeCell ref="A26:A27"/>
    <mergeCell ref="B26:B27"/>
    <mergeCell ref="C26:C27"/>
    <mergeCell ref="D26:D27"/>
    <mergeCell ref="E26:E27"/>
    <mergeCell ref="F26:F27"/>
    <mergeCell ref="G26:G27"/>
    <mergeCell ref="F76:F77"/>
    <mergeCell ref="G76:G77"/>
    <mergeCell ref="B93:B94"/>
    <mergeCell ref="E136:E137"/>
    <mergeCell ref="E133:E134"/>
    <mergeCell ref="C133:C134"/>
    <mergeCell ref="B133:B134"/>
    <mergeCell ref="E120:E121"/>
    <mergeCell ref="B84:B87"/>
    <mergeCell ref="C96:C98"/>
    <mergeCell ref="B106:B107"/>
    <mergeCell ref="C93:C94"/>
    <mergeCell ref="D93:D94"/>
    <mergeCell ref="D100:D101"/>
    <mergeCell ref="B100:B101"/>
    <mergeCell ref="C104:C105"/>
    <mergeCell ref="B104:B105"/>
    <mergeCell ref="C100:C101"/>
    <mergeCell ref="B116:B117"/>
    <mergeCell ref="C116:C117"/>
    <mergeCell ref="D116:D117"/>
    <mergeCell ref="C120:C121"/>
    <mergeCell ref="B120:B121"/>
    <mergeCell ref="C136:C137"/>
    <mergeCell ref="A40:A41"/>
    <mergeCell ref="B40:B41"/>
    <mergeCell ref="C40:C41"/>
    <mergeCell ref="D40:D41"/>
    <mergeCell ref="E40:E41"/>
    <mergeCell ref="F40:F41"/>
    <mergeCell ref="G40:G41"/>
    <mergeCell ref="A67:A72"/>
    <mergeCell ref="F67:F72"/>
    <mergeCell ref="G67:G72"/>
    <mergeCell ref="A142:A146"/>
    <mergeCell ref="G78:G80"/>
    <mergeCell ref="E165:E170"/>
    <mergeCell ref="C165:C170"/>
    <mergeCell ref="C163:C164"/>
    <mergeCell ref="B163:B164"/>
    <mergeCell ref="D163:D164"/>
    <mergeCell ref="E163:E164"/>
    <mergeCell ref="B136:B137"/>
    <mergeCell ref="D142:D146"/>
    <mergeCell ref="D120:D121"/>
    <mergeCell ref="D133:D134"/>
    <mergeCell ref="D136:D137"/>
    <mergeCell ref="E118:E119"/>
    <mergeCell ref="B118:B119"/>
    <mergeCell ref="A106:A107"/>
    <mergeCell ref="A118:A119"/>
    <mergeCell ref="A120:A121"/>
    <mergeCell ref="A133:A134"/>
    <mergeCell ref="A108:A111"/>
    <mergeCell ref="A116:A117"/>
    <mergeCell ref="A147:A148"/>
    <mergeCell ref="B147:B148"/>
    <mergeCell ref="C147:C148"/>
    <mergeCell ref="D147:D148"/>
    <mergeCell ref="E147:E148"/>
    <mergeCell ref="B156:B162"/>
    <mergeCell ref="C156:C162"/>
    <mergeCell ref="D156:D162"/>
    <mergeCell ref="A387:A389"/>
    <mergeCell ref="B387:B389"/>
    <mergeCell ref="C387:C389"/>
    <mergeCell ref="D387:D389"/>
    <mergeCell ref="E387:E389"/>
    <mergeCell ref="B171:B173"/>
    <mergeCell ref="E176:E178"/>
    <mergeCell ref="E156:E162"/>
    <mergeCell ref="E174:E175"/>
    <mergeCell ref="C171:C173"/>
    <mergeCell ref="D176:D178"/>
    <mergeCell ref="D174:D175"/>
    <mergeCell ref="D171:D173"/>
    <mergeCell ref="E171:E173"/>
    <mergeCell ref="B174:B175"/>
    <mergeCell ref="C174:C175"/>
    <mergeCell ref="B184:B186"/>
    <mergeCell ref="C184:C186"/>
    <mergeCell ref="D184:D186"/>
    <mergeCell ref="F490:F493"/>
    <mergeCell ref="G603:G605"/>
    <mergeCell ref="G490:G493"/>
    <mergeCell ref="B504:B506"/>
    <mergeCell ref="C504:C506"/>
    <mergeCell ref="D504:D506"/>
    <mergeCell ref="E504:E506"/>
    <mergeCell ref="A504:A506"/>
    <mergeCell ref="A501:A503"/>
    <mergeCell ref="B501:B503"/>
    <mergeCell ref="C501:C503"/>
    <mergeCell ref="D501:D503"/>
    <mergeCell ref="E501:E503"/>
    <mergeCell ref="A574:A575"/>
    <mergeCell ref="B574:B575"/>
    <mergeCell ref="C574:C575"/>
    <mergeCell ref="D574:D575"/>
    <mergeCell ref="E574:E575"/>
    <mergeCell ref="F574:F575"/>
    <mergeCell ref="G574:G575"/>
    <mergeCell ref="A592:A595"/>
    <mergeCell ref="B592:B595"/>
    <mergeCell ref="C592:C595"/>
    <mergeCell ref="D592:D595"/>
    <mergeCell ref="A438:A440"/>
    <mergeCell ref="B438:B440"/>
    <mergeCell ref="C438:C440"/>
    <mergeCell ref="D438:D440"/>
    <mergeCell ref="E438:E440"/>
    <mergeCell ref="A680:A683"/>
    <mergeCell ref="B680:B683"/>
    <mergeCell ref="C680:C683"/>
    <mergeCell ref="D680:D683"/>
    <mergeCell ref="E680:E683"/>
    <mergeCell ref="A446:A449"/>
    <mergeCell ref="B446:B449"/>
    <mergeCell ref="C446:C449"/>
    <mergeCell ref="D458:D460"/>
    <mergeCell ref="E458:E460"/>
    <mergeCell ref="A490:A493"/>
    <mergeCell ref="B490:B493"/>
    <mergeCell ref="A455:A457"/>
    <mergeCell ref="D455:D457"/>
    <mergeCell ref="D446:D449"/>
    <mergeCell ref="E446:E449"/>
    <mergeCell ref="B458:B460"/>
    <mergeCell ref="C458:C460"/>
    <mergeCell ref="F680:F683"/>
    <mergeCell ref="G680:G683"/>
    <mergeCell ref="E592:E595"/>
    <mergeCell ref="F592:F595"/>
    <mergeCell ref="G592:G595"/>
    <mergeCell ref="A614:A615"/>
    <mergeCell ref="B614:B615"/>
    <mergeCell ref="C614:C615"/>
    <mergeCell ref="D614:D615"/>
    <mergeCell ref="E614:E615"/>
    <mergeCell ref="F614:F615"/>
    <mergeCell ref="G614:G615"/>
    <mergeCell ref="D612:D613"/>
    <mergeCell ref="E612:E613"/>
    <mergeCell ref="G612:G613"/>
    <mergeCell ref="A612:A613"/>
    <mergeCell ref="B612:B613"/>
    <mergeCell ref="C612:C613"/>
    <mergeCell ref="F612:F613"/>
    <mergeCell ref="A348:A349"/>
    <mergeCell ref="B348:B349"/>
    <mergeCell ref="E348:E349"/>
    <mergeCell ref="D348:D349"/>
    <mergeCell ref="G348:G349"/>
    <mergeCell ref="F348:F349"/>
    <mergeCell ref="C348:C349"/>
    <mergeCell ref="A645:A647"/>
    <mergeCell ref="B645:B647"/>
    <mergeCell ref="C645:C647"/>
    <mergeCell ref="D645:D647"/>
    <mergeCell ref="E645:E647"/>
    <mergeCell ref="F645:F647"/>
    <mergeCell ref="G645:G647"/>
    <mergeCell ref="A583:A586"/>
    <mergeCell ref="B583:B586"/>
    <mergeCell ref="C583:C586"/>
    <mergeCell ref="D583:D586"/>
    <mergeCell ref="E583:E586"/>
    <mergeCell ref="F583:F586"/>
    <mergeCell ref="G583:G586"/>
    <mergeCell ref="A390:A395"/>
    <mergeCell ref="B390:B395"/>
    <mergeCell ref="C390:C39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42"/>
  <sheetViews>
    <sheetView workbookViewId="0">
      <selection activeCell="D29" sqref="D29"/>
    </sheetView>
  </sheetViews>
  <sheetFormatPr defaultRowHeight="14.5" x14ac:dyDescent="0.35"/>
  <cols>
    <col min="1" max="1" width="58.453125" style="142" bestFit="1" customWidth="1"/>
    <col min="2" max="2" width="21.26953125" style="9" customWidth="1"/>
    <col min="3" max="5" width="18.7265625" style="9" customWidth="1"/>
    <col min="6" max="6" width="29" style="9" bestFit="1" customWidth="1"/>
    <col min="7" max="7" width="12.1796875" customWidth="1"/>
    <col min="8" max="8" width="21.7265625" customWidth="1"/>
  </cols>
  <sheetData>
    <row r="1" spans="1:8" ht="15.5" x14ac:dyDescent="0.35">
      <c r="A1" s="141" t="s">
        <v>1062</v>
      </c>
      <c r="B1" s="80" t="s">
        <v>1265</v>
      </c>
      <c r="C1" s="80" t="s">
        <v>1063</v>
      </c>
      <c r="D1" s="80" t="s">
        <v>1253</v>
      </c>
      <c r="E1" s="80" t="s">
        <v>1266</v>
      </c>
      <c r="F1" s="80" t="s">
        <v>1258</v>
      </c>
      <c r="G1" s="200" t="s">
        <v>1057</v>
      </c>
      <c r="H1" s="200" t="s">
        <v>1058</v>
      </c>
    </row>
    <row r="2" spans="1:8" x14ac:dyDescent="0.35">
      <c r="A2" s="42" t="str">
        <f>Regression!A76</f>
        <v>FIRMWARE - Rollback - CLEM by Device File</v>
      </c>
      <c r="B2" s="135"/>
      <c r="C2" s="135" t="s">
        <v>340</v>
      </c>
      <c r="D2" s="135" t="s">
        <v>1213</v>
      </c>
      <c r="E2" s="135"/>
      <c r="F2" s="263" t="s">
        <v>1259</v>
      </c>
      <c r="G2" s="4" t="s">
        <v>22</v>
      </c>
      <c r="H2" s="4" t="s">
        <v>22</v>
      </c>
    </row>
    <row r="3" spans="1:8" x14ac:dyDescent="0.35">
      <c r="A3" s="42" t="str">
        <f>Regression!A79</f>
        <v>FIRMWARE - Rollback - NIC Meter by Device File</v>
      </c>
      <c r="B3" s="135"/>
      <c r="C3" s="255" t="s">
        <v>340</v>
      </c>
      <c r="D3" s="255" t="s">
        <v>1213</v>
      </c>
      <c r="E3" s="135"/>
      <c r="F3" s="263" t="s">
        <v>1259</v>
      </c>
      <c r="G3" s="4" t="s">
        <v>22</v>
      </c>
      <c r="H3" s="4" t="s">
        <v>22</v>
      </c>
    </row>
    <row r="4" spans="1:8" x14ac:dyDescent="0.35">
      <c r="A4" s="42" t="str">
        <f>Regression!A86</f>
        <v>FIRMWARE - Upgrade - CLEM by Device File</v>
      </c>
      <c r="B4" s="135"/>
      <c r="C4" s="255" t="s">
        <v>340</v>
      </c>
      <c r="D4" s="255" t="s">
        <v>1213</v>
      </c>
      <c r="E4" s="135"/>
      <c r="F4" s="263" t="s">
        <v>1259</v>
      </c>
      <c r="G4" s="4" t="s">
        <v>22</v>
      </c>
      <c r="H4" s="4" t="s">
        <v>22</v>
      </c>
    </row>
    <row r="5" spans="1:8" x14ac:dyDescent="0.35">
      <c r="A5" s="42" t="str">
        <f>Regression!A96</f>
        <v>FIRMWARE - Upgrade - NIC Meter by Device File</v>
      </c>
      <c r="B5" s="135"/>
      <c r="C5" s="255" t="s">
        <v>340</v>
      </c>
      <c r="D5" s="255" t="s">
        <v>1213</v>
      </c>
      <c r="E5" s="135"/>
      <c r="F5" s="263" t="s">
        <v>1259</v>
      </c>
      <c r="G5" s="4" t="s">
        <v>22</v>
      </c>
      <c r="H5" s="4" t="s">
        <v>22</v>
      </c>
    </row>
    <row r="6" spans="1:8" x14ac:dyDescent="0.35">
      <c r="A6" s="42" t="str">
        <f>Regression!A155</f>
        <v>LOAD CONTROL - STOD - On-Off Operation</v>
      </c>
      <c r="B6" s="135"/>
      <c r="C6" s="255" t="s">
        <v>340</v>
      </c>
      <c r="D6" s="255" t="s">
        <v>1213</v>
      </c>
      <c r="E6" s="135"/>
      <c r="F6" s="263" t="s">
        <v>1259</v>
      </c>
      <c r="G6" s="4" t="s">
        <v>22</v>
      </c>
      <c r="H6" s="4" t="s">
        <v>22</v>
      </c>
    </row>
    <row r="7" spans="1:8" x14ac:dyDescent="0.35">
      <c r="A7" s="42" t="str">
        <f>Regression!A248</f>
        <v>OUTAGE DETECTION - Start Event - Outage &lt; 1sec</v>
      </c>
      <c r="B7" s="135"/>
      <c r="C7" s="255" t="s">
        <v>340</v>
      </c>
      <c r="D7" s="255" t="s">
        <v>1213</v>
      </c>
      <c r="E7" s="135"/>
      <c r="F7" s="263" t="s">
        <v>1259</v>
      </c>
      <c r="G7" s="4" t="s">
        <v>22</v>
      </c>
      <c r="H7" s="4" t="s">
        <v>22</v>
      </c>
    </row>
    <row r="8" spans="1:8" x14ac:dyDescent="0.35">
      <c r="A8" s="42" t="str">
        <f>Regression!A254</f>
        <v>PROGRAMS - Reprogram to Solar by MPC</v>
      </c>
      <c r="B8" s="135"/>
      <c r="C8" s="255" t="s">
        <v>340</v>
      </c>
      <c r="D8" s="255" t="s">
        <v>1213</v>
      </c>
      <c r="E8" s="135"/>
      <c r="F8" s="263" t="s">
        <v>1259</v>
      </c>
      <c r="G8" s="4" t="s">
        <v>22</v>
      </c>
      <c r="H8" s="4" t="s">
        <v>22</v>
      </c>
    </row>
    <row r="9" spans="1:8" x14ac:dyDescent="0.35">
      <c r="A9" s="42" t="str">
        <f>Regression!A291</f>
        <v>SUPPLY SWITCHING - Disconnect - Remote</v>
      </c>
      <c r="B9" s="135"/>
      <c r="C9" s="255" t="s">
        <v>340</v>
      </c>
      <c r="D9" s="255" t="s">
        <v>1213</v>
      </c>
      <c r="E9" s="135"/>
      <c r="F9" s="263" t="s">
        <v>1259</v>
      </c>
      <c r="G9" s="4" t="s">
        <v>22</v>
      </c>
      <c r="H9" s="4" t="s">
        <v>22</v>
      </c>
    </row>
    <row r="10" spans="1:8" x14ac:dyDescent="0.35">
      <c r="A10" s="42" t="str">
        <f>Regression!A296</f>
        <v>SUPPLY SWITCHING - Reconnect - Remote</v>
      </c>
      <c r="B10" s="135"/>
      <c r="C10" s="255" t="s">
        <v>340</v>
      </c>
      <c r="D10" s="255" t="s">
        <v>1213</v>
      </c>
      <c r="E10" s="135"/>
      <c r="F10" s="263" t="s">
        <v>1259</v>
      </c>
      <c r="G10" s="4" t="s">
        <v>22</v>
      </c>
      <c r="H10" s="4" t="s">
        <v>22</v>
      </c>
    </row>
    <row r="11" spans="1:8" x14ac:dyDescent="0.35">
      <c r="A11" s="42" t="str">
        <f>Regression!A314</f>
        <v>SUPPLY SWITCHING - Sensitive Load - Overides AMM Disconnect</v>
      </c>
      <c r="B11" s="135"/>
      <c r="C11" s="255" t="s">
        <v>340</v>
      </c>
      <c r="D11" s="255" t="s">
        <v>1213</v>
      </c>
      <c r="E11" s="135"/>
      <c r="F11" s="263" t="s">
        <v>1259</v>
      </c>
      <c r="G11" s="4" t="s">
        <v>22</v>
      </c>
      <c r="H11" s="4" t="s">
        <v>22</v>
      </c>
    </row>
    <row r="12" spans="1:8" x14ac:dyDescent="0.35">
      <c r="A12" s="42" t="str">
        <f>Regression!A364</f>
        <v>TIME - Meter NIC Time - Time Local by NEM</v>
      </c>
      <c r="B12" s="135"/>
      <c r="C12" s="255" t="s">
        <v>340</v>
      </c>
      <c r="D12" s="255" t="s">
        <v>1213</v>
      </c>
      <c r="E12" s="135"/>
      <c r="F12" s="263" t="s">
        <v>1259</v>
      </c>
      <c r="G12" s="4" t="s">
        <v>22</v>
      </c>
      <c r="H12" s="4" t="s">
        <v>22</v>
      </c>
    </row>
    <row r="13" spans="1:8" x14ac:dyDescent="0.35">
      <c r="A13" s="42"/>
      <c r="B13" s="135"/>
      <c r="C13" s="135"/>
      <c r="D13" s="135"/>
      <c r="E13" s="135"/>
      <c r="F13" s="261"/>
      <c r="G13" s="4"/>
      <c r="H13" s="4"/>
    </row>
    <row r="14" spans="1:8" x14ac:dyDescent="0.35">
      <c r="A14" s="42"/>
      <c r="B14" s="135"/>
      <c r="C14" s="135"/>
      <c r="D14" s="135"/>
      <c r="E14" s="135"/>
      <c r="F14" s="261"/>
      <c r="G14" s="4"/>
      <c r="H14" s="4"/>
    </row>
    <row r="15" spans="1:8" x14ac:dyDescent="0.35">
      <c r="A15" s="42"/>
      <c r="B15" s="135"/>
      <c r="C15" s="135"/>
      <c r="D15" s="135"/>
      <c r="E15" s="135"/>
      <c r="F15" s="261"/>
      <c r="G15" s="4"/>
      <c r="H15" s="4"/>
    </row>
    <row r="16" spans="1:8" x14ac:dyDescent="0.35">
      <c r="A16" s="42"/>
      <c r="B16" s="135"/>
      <c r="C16" s="135"/>
      <c r="D16" s="135"/>
      <c r="E16" s="135"/>
      <c r="F16" s="261"/>
      <c r="G16" s="4"/>
      <c r="H16" s="4"/>
    </row>
    <row r="17" spans="1:8" x14ac:dyDescent="0.35">
      <c r="A17" s="42"/>
      <c r="B17" s="135"/>
      <c r="C17" s="135"/>
      <c r="D17" s="135"/>
      <c r="E17" s="135"/>
      <c r="F17" s="261"/>
      <c r="G17" s="4"/>
      <c r="H17" s="4"/>
    </row>
    <row r="18" spans="1:8" x14ac:dyDescent="0.35">
      <c r="A18" s="42"/>
      <c r="B18" s="135"/>
      <c r="C18" s="135"/>
      <c r="D18" s="135"/>
      <c r="E18" s="135"/>
      <c r="F18" s="261"/>
      <c r="G18" s="4"/>
      <c r="H18" s="4"/>
    </row>
    <row r="19" spans="1:8" x14ac:dyDescent="0.35">
      <c r="A19" s="42"/>
      <c r="B19" s="135"/>
      <c r="C19" s="135"/>
      <c r="D19" s="135"/>
      <c r="E19" s="135"/>
      <c r="F19" s="261"/>
      <c r="G19" s="4"/>
      <c r="H19" s="4"/>
    </row>
    <row r="20" spans="1:8" x14ac:dyDescent="0.35">
      <c r="A20" s="42"/>
      <c r="B20" s="135"/>
      <c r="C20" s="135"/>
      <c r="D20" s="135"/>
      <c r="E20" s="135"/>
      <c r="F20" s="261"/>
      <c r="G20" s="4"/>
      <c r="H20" s="4"/>
    </row>
    <row r="21" spans="1:8" x14ac:dyDescent="0.35">
      <c r="A21" s="42"/>
      <c r="B21" s="135"/>
      <c r="C21" s="135"/>
      <c r="D21" s="135"/>
      <c r="E21" s="135"/>
      <c r="F21" s="261"/>
      <c r="G21" s="4"/>
      <c r="H21" s="4"/>
    </row>
    <row r="22" spans="1:8" x14ac:dyDescent="0.35">
      <c r="A22" s="42"/>
      <c r="B22" s="135"/>
      <c r="C22" s="135"/>
      <c r="D22" s="135"/>
      <c r="E22" s="135"/>
      <c r="F22" s="261"/>
      <c r="G22" s="4"/>
      <c r="H22" s="4"/>
    </row>
    <row r="23" spans="1:8" x14ac:dyDescent="0.35">
      <c r="A23" s="42"/>
      <c r="B23" s="135"/>
      <c r="C23" s="135"/>
      <c r="D23" s="135"/>
      <c r="E23" s="135"/>
      <c r="F23" s="261"/>
      <c r="G23" s="4"/>
      <c r="H23" s="4"/>
    </row>
    <row r="24" spans="1:8" x14ac:dyDescent="0.35">
      <c r="A24" s="42"/>
      <c r="B24" s="135"/>
      <c r="C24" s="135"/>
      <c r="D24" s="135"/>
      <c r="E24" s="135"/>
      <c r="F24" s="261"/>
      <c r="G24" s="4"/>
      <c r="H24" s="4"/>
    </row>
    <row r="25" spans="1:8" x14ac:dyDescent="0.35">
      <c r="A25" s="42"/>
      <c r="B25" s="135"/>
      <c r="C25" s="135"/>
      <c r="D25" s="135"/>
      <c r="E25" s="135"/>
      <c r="F25" s="261"/>
      <c r="G25" s="4"/>
      <c r="H25" s="4"/>
    </row>
    <row r="26" spans="1:8" x14ac:dyDescent="0.35">
      <c r="A26" s="42"/>
      <c r="B26" s="135"/>
      <c r="C26" s="135"/>
      <c r="D26" s="135"/>
      <c r="E26" s="135"/>
      <c r="F26" s="261"/>
      <c r="G26" s="4"/>
      <c r="H26" s="4"/>
    </row>
    <row r="27" spans="1:8" x14ac:dyDescent="0.35">
      <c r="A27" s="42"/>
      <c r="B27" s="135"/>
      <c r="C27" s="135"/>
      <c r="D27" s="135"/>
      <c r="E27" s="135"/>
      <c r="F27" s="261"/>
      <c r="G27" s="4"/>
      <c r="H27" s="4"/>
    </row>
    <row r="28" spans="1:8" x14ac:dyDescent="0.35">
      <c r="A28" s="42"/>
      <c r="B28" s="135"/>
      <c r="C28" s="135"/>
      <c r="D28" s="135"/>
      <c r="E28" s="135"/>
      <c r="F28" s="261"/>
      <c r="G28" s="4"/>
      <c r="H28" s="4"/>
    </row>
    <row r="29" spans="1:8" x14ac:dyDescent="0.35">
      <c r="A29" s="42"/>
      <c r="B29" s="135"/>
      <c r="C29" s="135"/>
      <c r="D29" s="135"/>
      <c r="E29" s="135"/>
      <c r="F29" s="261"/>
      <c r="G29" s="4"/>
      <c r="H29" s="4"/>
    </row>
    <row r="30" spans="1:8" x14ac:dyDescent="0.35">
      <c r="A30" s="42"/>
      <c r="B30" s="135"/>
      <c r="C30" s="135"/>
      <c r="D30" s="135"/>
      <c r="E30" s="135"/>
      <c r="F30" s="261"/>
      <c r="G30" s="4"/>
      <c r="H30" s="4"/>
    </row>
    <row r="31" spans="1:8" x14ac:dyDescent="0.35">
      <c r="A31" s="42"/>
      <c r="B31" s="135"/>
      <c r="C31" s="135"/>
      <c r="D31" s="135"/>
      <c r="E31" s="135"/>
      <c r="F31" s="261"/>
      <c r="G31" s="4"/>
      <c r="H31" s="4"/>
    </row>
    <row r="32" spans="1:8" x14ac:dyDescent="0.35">
      <c r="A32" s="42"/>
      <c r="B32" s="135"/>
      <c r="C32" s="135"/>
      <c r="D32" s="135"/>
      <c r="E32" s="135"/>
      <c r="F32" s="261"/>
      <c r="G32" s="4"/>
      <c r="H32" s="4"/>
    </row>
    <row r="33" spans="1:8" x14ac:dyDescent="0.35">
      <c r="A33" s="42"/>
      <c r="B33" s="135"/>
      <c r="C33" s="135"/>
      <c r="D33" s="135"/>
      <c r="E33" s="135"/>
      <c r="F33" s="261"/>
      <c r="G33" s="4"/>
      <c r="H33" s="4"/>
    </row>
    <row r="34" spans="1:8" x14ac:dyDescent="0.35">
      <c r="A34" s="42"/>
      <c r="B34" s="135"/>
      <c r="C34" s="135"/>
      <c r="D34" s="135"/>
      <c r="E34" s="135"/>
      <c r="F34" s="261"/>
      <c r="G34" s="4"/>
      <c r="H34" s="4"/>
    </row>
    <row r="35" spans="1:8" x14ac:dyDescent="0.35">
      <c r="A35" s="42"/>
      <c r="B35" s="135"/>
      <c r="C35" s="135"/>
      <c r="D35" s="135"/>
      <c r="E35" s="135"/>
      <c r="F35" s="261"/>
      <c r="G35" s="4"/>
      <c r="H35" s="4"/>
    </row>
    <row r="36" spans="1:8" x14ac:dyDescent="0.35">
      <c r="A36" s="42"/>
      <c r="B36" s="135"/>
      <c r="C36" s="135"/>
      <c r="D36" s="135"/>
      <c r="E36" s="135"/>
      <c r="F36" s="261"/>
      <c r="G36" s="4"/>
      <c r="H36" s="4"/>
    </row>
    <row r="37" spans="1:8" x14ac:dyDescent="0.35">
      <c r="A37" s="42"/>
      <c r="B37" s="135"/>
      <c r="C37" s="135"/>
      <c r="D37" s="135"/>
      <c r="E37" s="135"/>
      <c r="F37" s="261"/>
      <c r="G37" s="4"/>
      <c r="H37" s="4"/>
    </row>
    <row r="38" spans="1:8" x14ac:dyDescent="0.35">
      <c r="A38" s="42"/>
      <c r="B38" s="135"/>
      <c r="C38" s="135"/>
      <c r="D38" s="135"/>
      <c r="E38" s="135"/>
      <c r="F38" s="261"/>
      <c r="G38" s="4"/>
      <c r="H38" s="4"/>
    </row>
    <row r="39" spans="1:8" x14ac:dyDescent="0.35">
      <c r="A39" s="42"/>
      <c r="B39" s="135"/>
      <c r="C39" s="135"/>
      <c r="D39" s="135"/>
      <c r="E39" s="135"/>
      <c r="F39" s="261"/>
      <c r="G39" s="4"/>
      <c r="H39" s="4"/>
    </row>
    <row r="40" spans="1:8" x14ac:dyDescent="0.35">
      <c r="A40" s="42"/>
      <c r="B40" s="135"/>
      <c r="C40" s="135"/>
      <c r="D40" s="135"/>
      <c r="E40" s="135"/>
      <c r="F40" s="261"/>
      <c r="G40" s="4"/>
      <c r="H40" s="4"/>
    </row>
    <row r="41" spans="1:8" x14ac:dyDescent="0.35">
      <c r="A41" s="42"/>
      <c r="B41" s="135"/>
      <c r="C41" s="135"/>
      <c r="D41" s="135"/>
      <c r="E41" s="135"/>
      <c r="F41" s="261"/>
      <c r="G41" s="4"/>
      <c r="H41" s="4"/>
    </row>
    <row r="42" spans="1:8" x14ac:dyDescent="0.35">
      <c r="A42" s="42"/>
      <c r="B42" s="135"/>
      <c r="C42" s="135"/>
      <c r="D42" s="135"/>
      <c r="E42" s="135"/>
      <c r="F42" s="261"/>
      <c r="G42" s="4"/>
      <c r="H42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414"/>
  <sheetViews>
    <sheetView workbookViewId="0">
      <pane ySplit="1" topLeftCell="A164" activePane="bottomLeft" state="frozen"/>
      <selection pane="bottomLeft" activeCell="G117" sqref="G117"/>
    </sheetView>
  </sheetViews>
  <sheetFormatPr defaultRowHeight="14.5" x14ac:dyDescent="0.35"/>
  <cols>
    <col min="1" max="1" width="66.54296875" style="142" bestFit="1" customWidth="1"/>
    <col min="2" max="2" width="21.26953125" style="9" customWidth="1"/>
    <col min="3" max="5" width="18.7265625" style="9" customWidth="1"/>
    <col min="6" max="6" width="18.7265625" style="309" customWidth="1"/>
    <col min="7" max="7" width="18.7265625" style="312" customWidth="1"/>
    <col min="8" max="8" width="15.1796875" bestFit="1" customWidth="1"/>
    <col min="9" max="9" width="72.7265625" bestFit="1" customWidth="1"/>
    <col min="10" max="10" width="7.90625" customWidth="1"/>
    <col min="11" max="11" width="13" style="266" customWidth="1"/>
    <col min="12" max="12" width="2" style="9" bestFit="1" customWidth="1"/>
  </cols>
  <sheetData>
    <row r="1" spans="1:12" ht="15.5" x14ac:dyDescent="0.35">
      <c r="A1" s="141" t="s">
        <v>1062</v>
      </c>
      <c r="B1" s="80" t="s">
        <v>1265</v>
      </c>
      <c r="C1" s="80" t="s">
        <v>1253</v>
      </c>
      <c r="D1" s="80" t="s">
        <v>1610</v>
      </c>
      <c r="E1" s="80" t="s">
        <v>1611</v>
      </c>
      <c r="F1" s="80" t="s">
        <v>1612</v>
      </c>
      <c r="G1" s="80" t="s">
        <v>1613</v>
      </c>
      <c r="H1" s="200" t="s">
        <v>1057</v>
      </c>
      <c r="I1" s="200" t="s">
        <v>1058</v>
      </c>
    </row>
    <row r="2" spans="1:12" x14ac:dyDescent="0.35">
      <c r="A2" s="42" t="s">
        <v>1273</v>
      </c>
      <c r="B2" s="223" t="s">
        <v>292</v>
      </c>
      <c r="C2" s="223" t="s">
        <v>1213</v>
      </c>
      <c r="D2" s="223" t="s">
        <v>340</v>
      </c>
      <c r="E2" s="223" t="s">
        <v>351</v>
      </c>
      <c r="F2" s="315" t="s">
        <v>395</v>
      </c>
      <c r="G2" s="313" t="s">
        <v>1609</v>
      </c>
      <c r="H2" s="4" t="str">
        <f>Rqmnts!B577</f>
        <v>NMS6025</v>
      </c>
      <c r="I2" s="4" t="str">
        <f>Rqmnts!C577</f>
        <v>Comms Mngmnt - Meter Addressing is MAC plus IPv6</v>
      </c>
      <c r="K2" s="266" t="s">
        <v>389</v>
      </c>
      <c r="L2" s="9">
        <v>1</v>
      </c>
    </row>
    <row r="3" spans="1:12" x14ac:dyDescent="0.35">
      <c r="A3" s="42" t="s">
        <v>1274</v>
      </c>
      <c r="B3" s="223" t="s">
        <v>292</v>
      </c>
      <c r="C3" s="255" t="s">
        <v>1213</v>
      </c>
      <c r="D3" s="223" t="s">
        <v>338</v>
      </c>
      <c r="E3" s="223" t="s">
        <v>351</v>
      </c>
      <c r="F3" s="308" t="s">
        <v>1607</v>
      </c>
      <c r="G3" s="311" t="s">
        <v>1609</v>
      </c>
      <c r="H3" s="4" t="str">
        <f>Rqmnts!B489</f>
        <v>LAN3091</v>
      </c>
      <c r="I3" s="4" t="str">
        <f>Rqmnts!C489</f>
        <v>AP Functional - WAN Interface Supports Static IP</v>
      </c>
      <c r="K3" s="266" t="s">
        <v>388</v>
      </c>
      <c r="L3" s="9">
        <v>1</v>
      </c>
    </row>
    <row r="4" spans="1:12" x14ac:dyDescent="0.35">
      <c r="A4" s="42" t="s">
        <v>1275</v>
      </c>
      <c r="B4" s="223" t="s">
        <v>292</v>
      </c>
      <c r="C4" s="255" t="s">
        <v>1213</v>
      </c>
      <c r="D4" s="223" t="s">
        <v>338</v>
      </c>
      <c r="E4" s="223" t="s">
        <v>351</v>
      </c>
      <c r="F4" s="308" t="s">
        <v>1572</v>
      </c>
      <c r="G4" s="311" t="s">
        <v>1609</v>
      </c>
      <c r="H4" s="4" t="str">
        <f>Rqmnts!B579</f>
        <v>NMS6027A</v>
      </c>
      <c r="I4" s="4" t="str">
        <f>Rqmnts!C579</f>
        <v>Comms Mngmnt - WAN-SIM-BBD Integration</v>
      </c>
      <c r="K4" s="289" t="s">
        <v>389</v>
      </c>
      <c r="L4" s="9">
        <v>1</v>
      </c>
    </row>
    <row r="5" spans="1:12" x14ac:dyDescent="0.35">
      <c r="A5" s="42" t="s">
        <v>1276</v>
      </c>
      <c r="B5" s="135" t="s">
        <v>292</v>
      </c>
      <c r="C5" s="255" t="s">
        <v>1213</v>
      </c>
      <c r="D5" s="135" t="s">
        <v>340</v>
      </c>
      <c r="E5" s="135" t="s">
        <v>351</v>
      </c>
      <c r="F5" s="315" t="s">
        <v>395</v>
      </c>
      <c r="G5" s="313" t="s">
        <v>1609</v>
      </c>
      <c r="H5" s="4"/>
      <c r="I5" s="4" t="s">
        <v>1560</v>
      </c>
      <c r="K5" s="266" t="str">
        <f>I5</f>
        <v>Non-Rqmnt</v>
      </c>
      <c r="L5" s="9">
        <v>1</v>
      </c>
    </row>
    <row r="6" spans="1:12" x14ac:dyDescent="0.35">
      <c r="A6" s="42" t="s">
        <v>1277</v>
      </c>
      <c r="B6" s="223" t="s">
        <v>292</v>
      </c>
      <c r="C6" s="255" t="s">
        <v>1213</v>
      </c>
      <c r="D6" s="223" t="s">
        <v>336</v>
      </c>
      <c r="E6" s="223" t="s">
        <v>351</v>
      </c>
      <c r="F6" s="308"/>
      <c r="G6" s="311"/>
      <c r="H6" s="4" t="str">
        <f>Rqmnts!B569</f>
        <v>NMS6022E</v>
      </c>
      <c r="I6" s="4" t="str">
        <f>Rqmnts!C569</f>
        <v>Comms Mngmnt - LAN/WAN Info - Uptime</v>
      </c>
      <c r="K6" s="289" t="s">
        <v>389</v>
      </c>
      <c r="L6" s="9">
        <v>1</v>
      </c>
    </row>
    <row r="7" spans="1:12" x14ac:dyDescent="0.35">
      <c r="A7" s="42" t="s">
        <v>1278</v>
      </c>
      <c r="B7" s="135" t="s">
        <v>292</v>
      </c>
      <c r="C7" s="255" t="s">
        <v>1213</v>
      </c>
      <c r="D7" s="135" t="s">
        <v>338</v>
      </c>
      <c r="E7" s="135" t="s">
        <v>351</v>
      </c>
      <c r="F7" s="301" t="s">
        <v>1572</v>
      </c>
      <c r="G7" s="311" t="s">
        <v>1609</v>
      </c>
      <c r="H7" s="4" t="str">
        <f>Rqmnts!B482</f>
        <v>LAN3084</v>
      </c>
      <c r="I7" s="4" t="str">
        <f>Rqmnts!C482</f>
        <v>AP Functional - Supports Bcast</v>
      </c>
      <c r="K7" s="289" t="s">
        <v>388</v>
      </c>
      <c r="L7" s="9">
        <v>1</v>
      </c>
    </row>
    <row r="8" spans="1:12" x14ac:dyDescent="0.35">
      <c r="A8" s="42" t="s">
        <v>1280</v>
      </c>
      <c r="B8" s="135" t="s">
        <v>292</v>
      </c>
      <c r="C8" s="255" t="s">
        <v>1213</v>
      </c>
      <c r="D8" s="135" t="s">
        <v>339</v>
      </c>
      <c r="E8" s="240" t="s">
        <v>351</v>
      </c>
      <c r="F8" s="308" t="s">
        <v>395</v>
      </c>
      <c r="G8" s="311" t="s">
        <v>1609</v>
      </c>
      <c r="H8" s="4" t="str">
        <f>Rqmnts!B438</f>
        <v xml:space="preserve">LAN3047 </v>
      </c>
      <c r="I8" s="4" t="str">
        <f>Rqmnts!C438</f>
        <v>Meter Functional - External Antenna</v>
      </c>
      <c r="K8" s="289" t="s">
        <v>388</v>
      </c>
      <c r="L8" s="9">
        <v>1</v>
      </c>
    </row>
    <row r="9" spans="1:12" x14ac:dyDescent="0.35">
      <c r="A9" s="42" t="s">
        <v>1281</v>
      </c>
      <c r="B9" s="135" t="s">
        <v>292</v>
      </c>
      <c r="C9" s="255" t="s">
        <v>1213</v>
      </c>
      <c r="D9" s="135" t="s">
        <v>340</v>
      </c>
      <c r="E9" s="135" t="s">
        <v>370</v>
      </c>
      <c r="F9" s="315" t="s">
        <v>395</v>
      </c>
      <c r="G9" s="311" t="s">
        <v>1609</v>
      </c>
      <c r="H9" s="4" t="str">
        <f>Rqmnts!B438</f>
        <v xml:space="preserve">LAN3047 </v>
      </c>
      <c r="I9" s="4" t="str">
        <f>Rqmnts!C438</f>
        <v>Meter Functional - External Antenna</v>
      </c>
      <c r="K9" s="289" t="s">
        <v>388</v>
      </c>
      <c r="L9" s="9">
        <v>1</v>
      </c>
    </row>
    <row r="10" spans="1:12" x14ac:dyDescent="0.35">
      <c r="A10" s="42" t="s">
        <v>1436</v>
      </c>
      <c r="B10" s="135" t="s">
        <v>292</v>
      </c>
      <c r="C10" s="255" t="s">
        <v>1213</v>
      </c>
      <c r="D10" s="308" t="s">
        <v>339</v>
      </c>
      <c r="E10" s="135" t="s">
        <v>350</v>
      </c>
      <c r="F10" s="308" t="s">
        <v>395</v>
      </c>
      <c r="G10" s="311" t="s">
        <v>1608</v>
      </c>
      <c r="H10" s="4" t="str">
        <f>Rqmnts!B350</f>
        <v xml:space="preserve">MET1141 </v>
      </c>
      <c r="I10" s="4" t="str">
        <f>Rqmnts!C350</f>
        <v>Local Config &amp; Programming - External Antenna - Enabled Locally</v>
      </c>
      <c r="K10" s="266" t="s">
        <v>371</v>
      </c>
      <c r="L10" s="9">
        <v>1</v>
      </c>
    </row>
    <row r="11" spans="1:12" x14ac:dyDescent="0.35">
      <c r="A11" s="42" t="s">
        <v>1437</v>
      </c>
      <c r="B11" s="135" t="s">
        <v>292</v>
      </c>
      <c r="C11" s="255" t="s">
        <v>1213</v>
      </c>
      <c r="D11" s="308" t="s">
        <v>339</v>
      </c>
      <c r="E11" s="135" t="s">
        <v>349</v>
      </c>
      <c r="F11" s="308" t="s">
        <v>395</v>
      </c>
      <c r="G11" s="311" t="s">
        <v>1608</v>
      </c>
      <c r="H11" s="4" t="str">
        <f>Rqmnts!B350</f>
        <v xml:space="preserve">MET1141 </v>
      </c>
      <c r="I11" s="4" t="str">
        <f>Rqmnts!C350</f>
        <v>Local Config &amp; Programming - External Antenna - Enabled Locally</v>
      </c>
      <c r="K11" s="289" t="s">
        <v>371</v>
      </c>
      <c r="L11" s="9">
        <v>1</v>
      </c>
    </row>
    <row r="12" spans="1:12" x14ac:dyDescent="0.35">
      <c r="A12" s="42" t="s">
        <v>1438</v>
      </c>
      <c r="B12" s="135" t="s">
        <v>292</v>
      </c>
      <c r="C12" s="255" t="s">
        <v>1213</v>
      </c>
      <c r="D12" s="308" t="s">
        <v>339</v>
      </c>
      <c r="E12" s="135" t="s">
        <v>341</v>
      </c>
      <c r="F12" s="308" t="s">
        <v>395</v>
      </c>
      <c r="G12" s="311" t="s">
        <v>1609</v>
      </c>
      <c r="H12" s="4" t="str">
        <f>Rqmnts!B438</f>
        <v xml:space="preserve">LAN3047 </v>
      </c>
      <c r="I12" s="4" t="str">
        <f>Rqmnts!C438</f>
        <v>Meter Functional - External Antenna</v>
      </c>
      <c r="K12" s="289" t="s">
        <v>388</v>
      </c>
      <c r="L12" s="9">
        <v>1</v>
      </c>
    </row>
    <row r="13" spans="1:12" x14ac:dyDescent="0.35">
      <c r="A13" s="42" t="s">
        <v>1439</v>
      </c>
      <c r="B13" s="135" t="s">
        <v>292</v>
      </c>
      <c r="C13" s="255" t="s">
        <v>1213</v>
      </c>
      <c r="D13" s="308" t="s">
        <v>339</v>
      </c>
      <c r="E13" s="135" t="s">
        <v>345</v>
      </c>
      <c r="F13" s="308" t="s">
        <v>395</v>
      </c>
      <c r="G13" s="311" t="s">
        <v>339</v>
      </c>
      <c r="H13" s="4" t="str">
        <f>Rqmnts!B310</f>
        <v xml:space="preserve">MET1085 </v>
      </c>
      <c r="I13" s="4" t="str">
        <f>Rqmnts!C310</f>
        <v xml:space="preserve">Network Interfaces - External Antenna - LCD Display </v>
      </c>
      <c r="K13" s="289" t="s">
        <v>371</v>
      </c>
      <c r="L13" s="9">
        <v>1</v>
      </c>
    </row>
    <row r="14" spans="1:12" x14ac:dyDescent="0.35">
      <c r="A14" s="42" t="s">
        <v>1440</v>
      </c>
      <c r="B14" s="135" t="s">
        <v>292</v>
      </c>
      <c r="C14" s="255" t="s">
        <v>1213</v>
      </c>
      <c r="D14" s="135" t="s">
        <v>340</v>
      </c>
      <c r="E14" s="135" t="s">
        <v>391</v>
      </c>
      <c r="F14" s="315" t="s">
        <v>395</v>
      </c>
      <c r="G14" s="311" t="s">
        <v>1609</v>
      </c>
      <c r="H14" s="4"/>
      <c r="I14" s="4" t="s">
        <v>1560</v>
      </c>
      <c r="K14" s="266" t="str">
        <f>I14</f>
        <v>Non-Rqmnt</v>
      </c>
      <c r="L14" s="9">
        <v>1</v>
      </c>
    </row>
    <row r="15" spans="1:12" x14ac:dyDescent="0.35">
      <c r="A15" s="42" t="s">
        <v>1441</v>
      </c>
      <c r="B15" s="135" t="s">
        <v>292</v>
      </c>
      <c r="C15" s="255" t="s">
        <v>1213</v>
      </c>
      <c r="D15" s="308" t="s">
        <v>339</v>
      </c>
      <c r="E15" s="135" t="s">
        <v>345</v>
      </c>
      <c r="F15" s="308" t="s">
        <v>395</v>
      </c>
      <c r="G15" s="311" t="s">
        <v>339</v>
      </c>
      <c r="H15" s="4" t="str">
        <f>Rqmnts!B300</f>
        <v>MET1080A</v>
      </c>
      <c r="I15" s="4" t="str">
        <f>Rqmnts!C300</f>
        <v>Network Interfaces - LCD Display - LAN, WAN Operational Code &amp; Icon</v>
      </c>
      <c r="K15" s="289" t="s">
        <v>371</v>
      </c>
      <c r="L15" s="9">
        <v>1</v>
      </c>
    </row>
    <row r="16" spans="1:12" x14ac:dyDescent="0.35">
      <c r="A16" s="42" t="s">
        <v>1442</v>
      </c>
      <c r="B16" s="135" t="s">
        <v>292</v>
      </c>
      <c r="C16" s="255" t="s">
        <v>1213</v>
      </c>
      <c r="D16" s="135" t="s">
        <v>337</v>
      </c>
      <c r="E16" s="135" t="s">
        <v>345</v>
      </c>
      <c r="F16" s="301" t="s">
        <v>1574</v>
      </c>
      <c r="G16" s="311"/>
      <c r="H16" s="4" t="str">
        <f>Rqmnts!B300</f>
        <v>MET1080A</v>
      </c>
      <c r="I16" s="4" t="str">
        <f>Rqmnts!C300</f>
        <v>Network Interfaces - LCD Display - LAN, WAN Operational Code &amp; Icon</v>
      </c>
      <c r="K16" s="289" t="s">
        <v>371</v>
      </c>
      <c r="L16" s="9">
        <v>1</v>
      </c>
    </row>
    <row r="17" spans="1:12" x14ac:dyDescent="0.35">
      <c r="A17" s="42" t="s">
        <v>1443</v>
      </c>
      <c r="B17" s="135" t="s">
        <v>292</v>
      </c>
      <c r="C17" s="255" t="s">
        <v>1213</v>
      </c>
      <c r="D17" s="135" t="s">
        <v>337</v>
      </c>
      <c r="E17" s="135" t="s">
        <v>345</v>
      </c>
      <c r="F17" s="301" t="s">
        <v>1574</v>
      </c>
      <c r="G17" s="311"/>
      <c r="H17" s="4" t="str">
        <f>Rqmnts!B300</f>
        <v>MET1080A</v>
      </c>
      <c r="I17" s="4" t="str">
        <f>Rqmnts!C300</f>
        <v>Network Interfaces - LCD Display - LAN, WAN Operational Code &amp; Icon</v>
      </c>
      <c r="K17" s="289" t="s">
        <v>371</v>
      </c>
      <c r="L17" s="9">
        <v>1</v>
      </c>
    </row>
    <row r="18" spans="1:12" x14ac:dyDescent="0.35">
      <c r="A18" s="42" t="s">
        <v>1444</v>
      </c>
      <c r="B18" s="168" t="s">
        <v>292</v>
      </c>
      <c r="C18" s="255" t="s">
        <v>1213</v>
      </c>
      <c r="D18" s="168" t="s">
        <v>337</v>
      </c>
      <c r="E18" s="168" t="s">
        <v>370</v>
      </c>
      <c r="F18" s="301" t="s">
        <v>1572</v>
      </c>
      <c r="G18" s="311" t="s">
        <v>1609</v>
      </c>
      <c r="H18" s="4" t="str">
        <f>Rqmnts!B390</f>
        <v xml:space="preserve">LAN3005 </v>
      </c>
      <c r="I18" s="4" t="str">
        <f>Rqmnts!C390</f>
        <v>System Functional - Mesh Routing - To AP</v>
      </c>
      <c r="K18" s="289" t="s">
        <v>388</v>
      </c>
      <c r="L18" s="9">
        <v>1</v>
      </c>
    </row>
    <row r="19" spans="1:12" x14ac:dyDescent="0.35">
      <c r="A19" s="389" t="s">
        <v>1279</v>
      </c>
      <c r="B19" s="326" t="s">
        <v>292</v>
      </c>
      <c r="C19" s="326" t="s">
        <v>1213</v>
      </c>
      <c r="D19" s="326" t="s">
        <v>342</v>
      </c>
      <c r="E19" s="326" t="s">
        <v>351</v>
      </c>
      <c r="F19" s="326" t="s">
        <v>1578</v>
      </c>
      <c r="G19" s="326" t="s">
        <v>1609</v>
      </c>
      <c r="H19" s="4" t="str">
        <f>Rqmnts!B404</f>
        <v>LAN3013</v>
      </c>
      <c r="I19" s="4" t="str">
        <f>Rqmnts!C404</f>
        <v xml:space="preserve">System Performance - Network Integrity Unaffected by AP Dropout </v>
      </c>
      <c r="K19" s="395" t="s">
        <v>388</v>
      </c>
      <c r="L19" s="396">
        <v>1</v>
      </c>
    </row>
    <row r="20" spans="1:12" x14ac:dyDescent="0.35">
      <c r="A20" s="328"/>
      <c r="B20" s="328"/>
      <c r="C20" s="328"/>
      <c r="D20" s="328"/>
      <c r="E20" s="328"/>
      <c r="F20" s="328"/>
      <c r="G20" s="328"/>
      <c r="H20" s="4" t="str">
        <f>Rqmnts!B574</f>
        <v>NMS6023</v>
      </c>
      <c r="I20" s="4" t="str">
        <f>Rqmnts!C574</f>
        <v>Comms Mngmnt - Comm Failures Detected by NMS</v>
      </c>
      <c r="K20" s="395"/>
      <c r="L20" s="396"/>
    </row>
    <row r="21" spans="1:12" x14ac:dyDescent="0.35">
      <c r="A21" s="327"/>
      <c r="B21" s="327"/>
      <c r="C21" s="327"/>
      <c r="D21" s="327"/>
      <c r="E21" s="327"/>
      <c r="F21" s="327"/>
      <c r="G21" s="327"/>
      <c r="H21" s="4" t="str">
        <f>Rqmnts!B405</f>
        <v>LAN3014</v>
      </c>
      <c r="I21" s="4" t="str">
        <f>Rqmnts!C405</f>
        <v>System Performance - 5Min LAN Modems Register with AP</v>
      </c>
      <c r="K21" s="395"/>
      <c r="L21" s="396"/>
    </row>
    <row r="22" spans="1:12" x14ac:dyDescent="0.35">
      <c r="A22" s="389" t="s">
        <v>1445</v>
      </c>
      <c r="B22" s="326" t="s">
        <v>292</v>
      </c>
      <c r="C22" s="326" t="s">
        <v>1213</v>
      </c>
      <c r="D22" s="326" t="s">
        <v>342</v>
      </c>
      <c r="E22" s="326" t="s">
        <v>351</v>
      </c>
      <c r="F22" s="326" t="s">
        <v>1578</v>
      </c>
      <c r="G22" s="326" t="s">
        <v>1609</v>
      </c>
      <c r="H22" s="4" t="str">
        <f>Rqmnts!B551</f>
        <v>NMS6008A</v>
      </c>
      <c r="I22" s="4" t="str">
        <f>Rqmnts!C551</f>
        <v>AMI Functional - Continous Operation With LAN Failures</v>
      </c>
      <c r="K22" s="395" t="s">
        <v>389</v>
      </c>
      <c r="L22" s="396">
        <v>1</v>
      </c>
    </row>
    <row r="23" spans="1:12" x14ac:dyDescent="0.35">
      <c r="A23" s="327"/>
      <c r="B23" s="327"/>
      <c r="C23" s="327"/>
      <c r="D23" s="327"/>
      <c r="E23" s="327"/>
      <c r="F23" s="327"/>
      <c r="G23" s="327"/>
      <c r="H23" s="4" t="str">
        <f>Rqmnts!B574</f>
        <v>NMS6023</v>
      </c>
      <c r="I23" s="4" t="str">
        <f>Rqmnts!C574</f>
        <v>Comms Mngmnt - Comm Failures Detected by NMS</v>
      </c>
      <c r="K23" s="395"/>
      <c r="L23" s="396"/>
    </row>
    <row r="24" spans="1:12" x14ac:dyDescent="0.35">
      <c r="A24" s="42" t="s">
        <v>1446</v>
      </c>
      <c r="B24" s="240" t="s">
        <v>292</v>
      </c>
      <c r="C24" s="255" t="s">
        <v>1213</v>
      </c>
      <c r="D24" s="240" t="s">
        <v>342</v>
      </c>
      <c r="E24" s="240" t="s">
        <v>351</v>
      </c>
      <c r="F24" s="307" t="s">
        <v>1578</v>
      </c>
      <c r="G24" s="310" t="s">
        <v>1609</v>
      </c>
      <c r="H24" s="4"/>
      <c r="I24" s="4" t="s">
        <v>1560</v>
      </c>
      <c r="K24" s="289" t="str">
        <f>I24</f>
        <v>Non-Rqmnt</v>
      </c>
      <c r="L24" s="9">
        <v>1</v>
      </c>
    </row>
    <row r="25" spans="1:12" x14ac:dyDescent="0.35">
      <c r="A25" s="42" t="s">
        <v>1447</v>
      </c>
      <c r="B25" s="135" t="s">
        <v>292</v>
      </c>
      <c r="C25" s="255" t="s">
        <v>1213</v>
      </c>
      <c r="D25" s="135" t="s">
        <v>342</v>
      </c>
      <c r="E25" s="168" t="s">
        <v>351</v>
      </c>
      <c r="F25" s="308" t="s">
        <v>1572</v>
      </c>
      <c r="G25" s="311" t="s">
        <v>1609</v>
      </c>
      <c r="H25" s="4" t="str">
        <f>Rqmnts!B390</f>
        <v xml:space="preserve">LAN3005 </v>
      </c>
      <c r="I25" s="4" t="str">
        <f>Rqmnts!C390</f>
        <v>System Functional - Mesh Routing - To AP</v>
      </c>
      <c r="K25" s="289" t="s">
        <v>388</v>
      </c>
      <c r="L25" s="9">
        <v>1</v>
      </c>
    </row>
    <row r="26" spans="1:12" x14ac:dyDescent="0.35">
      <c r="A26" s="42" t="s">
        <v>1448</v>
      </c>
      <c r="B26" s="135" t="s">
        <v>292</v>
      </c>
      <c r="C26" s="255" t="s">
        <v>1213</v>
      </c>
      <c r="D26" s="135" t="s">
        <v>342</v>
      </c>
      <c r="E26" s="168" t="s">
        <v>351</v>
      </c>
      <c r="F26" s="308" t="s">
        <v>1572</v>
      </c>
      <c r="G26" s="311" t="s">
        <v>1609</v>
      </c>
      <c r="H26" s="4" t="str">
        <f>Rqmnts!B390</f>
        <v xml:space="preserve">LAN3005 </v>
      </c>
      <c r="I26" s="4" t="str">
        <f>Rqmnts!C390</f>
        <v>System Functional - Mesh Routing - To AP</v>
      </c>
      <c r="K26" s="289" t="s">
        <v>388</v>
      </c>
      <c r="L26" s="9">
        <v>1</v>
      </c>
    </row>
    <row r="27" spans="1:12" x14ac:dyDescent="0.35">
      <c r="A27" s="42" t="s">
        <v>1449</v>
      </c>
      <c r="B27" s="135" t="s">
        <v>292</v>
      </c>
      <c r="C27" s="255" t="s">
        <v>1213</v>
      </c>
      <c r="D27" s="135" t="s">
        <v>342</v>
      </c>
      <c r="E27" s="168" t="s">
        <v>351</v>
      </c>
      <c r="F27" s="308" t="s">
        <v>1572</v>
      </c>
      <c r="G27" s="311" t="s">
        <v>1609</v>
      </c>
      <c r="H27" s="4" t="str">
        <f>Rqmnts!B390</f>
        <v xml:space="preserve">LAN3005 </v>
      </c>
      <c r="I27" s="4" t="str">
        <f>Rqmnts!C390</f>
        <v>System Functional - Mesh Routing - To AP</v>
      </c>
      <c r="K27" s="289" t="s">
        <v>388</v>
      </c>
      <c r="L27" s="9">
        <v>1</v>
      </c>
    </row>
    <row r="28" spans="1:12" x14ac:dyDescent="0.35">
      <c r="A28" s="42" t="s">
        <v>1450</v>
      </c>
      <c r="B28" s="135" t="s">
        <v>292</v>
      </c>
      <c r="C28" s="255" t="s">
        <v>1213</v>
      </c>
      <c r="D28" s="168" t="s">
        <v>342</v>
      </c>
      <c r="E28" s="168" t="s">
        <v>351</v>
      </c>
      <c r="F28" s="308" t="s">
        <v>395</v>
      </c>
      <c r="G28" s="311" t="s">
        <v>1609</v>
      </c>
      <c r="H28" s="4" t="str">
        <f>Rqmnts!B387</f>
        <v xml:space="preserve">LAN3004 </v>
      </c>
      <c r="I28" s="4" t="str">
        <f>Rqmnts!C387</f>
        <v>System Functional - Mesh Routing - Peer-to-Peer (Hop Nodes)</v>
      </c>
      <c r="K28" s="289" t="s">
        <v>388</v>
      </c>
      <c r="L28" s="9">
        <v>1</v>
      </c>
    </row>
    <row r="29" spans="1:12" x14ac:dyDescent="0.35">
      <c r="A29" s="42" t="s">
        <v>1451</v>
      </c>
      <c r="B29" s="135" t="s">
        <v>292</v>
      </c>
      <c r="C29" s="255" t="s">
        <v>1213</v>
      </c>
      <c r="D29" s="168" t="s">
        <v>342</v>
      </c>
      <c r="E29" s="168" t="s">
        <v>351</v>
      </c>
      <c r="F29" s="308" t="s">
        <v>395</v>
      </c>
      <c r="G29" s="311" t="s">
        <v>1609</v>
      </c>
      <c r="H29" s="4" t="str">
        <f>Rqmnts!B387</f>
        <v xml:space="preserve">LAN3004 </v>
      </c>
      <c r="I29" s="4" t="str">
        <f>Rqmnts!C387</f>
        <v>System Functional - Mesh Routing - Peer-to-Peer (Hop Nodes)</v>
      </c>
      <c r="K29" s="289" t="s">
        <v>388</v>
      </c>
      <c r="L29" s="9">
        <v>1</v>
      </c>
    </row>
    <row r="30" spans="1:12" x14ac:dyDescent="0.35">
      <c r="A30" s="42" t="s">
        <v>1452</v>
      </c>
      <c r="B30" s="135" t="s">
        <v>292</v>
      </c>
      <c r="C30" s="255" t="s">
        <v>1213</v>
      </c>
      <c r="D30" s="135" t="s">
        <v>342</v>
      </c>
      <c r="E30" s="168" t="s">
        <v>351</v>
      </c>
      <c r="F30" s="301" t="s">
        <v>1574</v>
      </c>
      <c r="G30" s="311" t="s">
        <v>1609</v>
      </c>
      <c r="H30" s="4" t="str">
        <f>Rqmnts!B390</f>
        <v xml:space="preserve">LAN3005 </v>
      </c>
      <c r="I30" s="4" t="str">
        <f>Rqmnts!C390</f>
        <v>System Functional - Mesh Routing - To AP</v>
      </c>
      <c r="K30" s="289" t="s">
        <v>388</v>
      </c>
      <c r="L30" s="9">
        <v>1</v>
      </c>
    </row>
    <row r="31" spans="1:12" x14ac:dyDescent="0.35">
      <c r="A31" s="42" t="s">
        <v>1453</v>
      </c>
      <c r="B31" s="135" t="s">
        <v>292</v>
      </c>
      <c r="C31" s="255" t="s">
        <v>1213</v>
      </c>
      <c r="D31" s="135" t="s">
        <v>342</v>
      </c>
      <c r="E31" s="168" t="s">
        <v>351</v>
      </c>
      <c r="F31" s="301" t="s">
        <v>1573</v>
      </c>
      <c r="G31" s="311" t="s">
        <v>1609</v>
      </c>
      <c r="H31" s="4" t="str">
        <f>Rqmnts!B387</f>
        <v xml:space="preserve">LAN3004 </v>
      </c>
      <c r="I31" s="4" t="str">
        <f>Rqmnts!C387</f>
        <v>System Functional - Mesh Routing - Peer-to-Peer (Hop Nodes)</v>
      </c>
      <c r="K31" s="289" t="s">
        <v>388</v>
      </c>
      <c r="L31" s="9">
        <v>1</v>
      </c>
    </row>
    <row r="32" spans="1:12" x14ac:dyDescent="0.35">
      <c r="A32" s="42" t="s">
        <v>1454</v>
      </c>
      <c r="B32" s="135" t="s">
        <v>292</v>
      </c>
      <c r="C32" s="255" t="s">
        <v>1213</v>
      </c>
      <c r="D32" s="135" t="s">
        <v>337</v>
      </c>
      <c r="E32" s="168" t="s">
        <v>351</v>
      </c>
      <c r="F32" s="308" t="s">
        <v>1607</v>
      </c>
      <c r="G32" s="311" t="s">
        <v>1609</v>
      </c>
      <c r="H32" s="4" t="str">
        <f>Rqmnts!B390</f>
        <v xml:space="preserve">LAN3005 </v>
      </c>
      <c r="I32" s="4" t="str">
        <f>Rqmnts!C390</f>
        <v>System Functional - Mesh Routing - To AP</v>
      </c>
      <c r="K32" s="289" t="s">
        <v>388</v>
      </c>
      <c r="L32" s="9">
        <v>1</v>
      </c>
    </row>
    <row r="33" spans="1:12" x14ac:dyDescent="0.35">
      <c r="A33" s="42" t="s">
        <v>1455</v>
      </c>
      <c r="B33" s="135" t="s">
        <v>292</v>
      </c>
      <c r="C33" s="255" t="s">
        <v>1213</v>
      </c>
      <c r="D33" s="135" t="s">
        <v>340</v>
      </c>
      <c r="E33" s="135" t="s">
        <v>391</v>
      </c>
      <c r="F33" s="315" t="s">
        <v>395</v>
      </c>
      <c r="G33" s="311" t="s">
        <v>1609</v>
      </c>
      <c r="H33" s="4"/>
      <c r="I33" s="4" t="s">
        <v>1560</v>
      </c>
      <c r="K33" s="266" t="str">
        <f>I33</f>
        <v>Non-Rqmnt</v>
      </c>
      <c r="L33" s="9">
        <v>1</v>
      </c>
    </row>
    <row r="34" spans="1:12" x14ac:dyDescent="0.35">
      <c r="A34" s="42" t="s">
        <v>1456</v>
      </c>
      <c r="B34" s="135" t="s">
        <v>292</v>
      </c>
      <c r="C34" s="255" t="s">
        <v>1213</v>
      </c>
      <c r="D34" s="308" t="s">
        <v>339</v>
      </c>
      <c r="E34" s="135" t="s">
        <v>341</v>
      </c>
      <c r="F34" s="308" t="s">
        <v>395</v>
      </c>
      <c r="G34" s="311" t="s">
        <v>1609</v>
      </c>
      <c r="H34" s="4"/>
      <c r="I34" s="4" t="s">
        <v>1560</v>
      </c>
      <c r="K34" s="266" t="str">
        <f t="shared" ref="K34:K36" si="0">I34</f>
        <v>Non-Rqmnt</v>
      </c>
      <c r="L34" s="9">
        <v>1</v>
      </c>
    </row>
    <row r="35" spans="1:12" x14ac:dyDescent="0.35">
      <c r="A35" s="42" t="s">
        <v>1457</v>
      </c>
      <c r="B35" s="135" t="s">
        <v>292</v>
      </c>
      <c r="C35" s="255" t="s">
        <v>1213</v>
      </c>
      <c r="D35" s="135" t="s">
        <v>340</v>
      </c>
      <c r="E35" s="135" t="s">
        <v>391</v>
      </c>
      <c r="F35" s="315" t="s">
        <v>395</v>
      </c>
      <c r="G35" s="311" t="s">
        <v>1609</v>
      </c>
      <c r="H35" s="4"/>
      <c r="I35" s="4" t="s">
        <v>1560</v>
      </c>
      <c r="K35" s="266" t="str">
        <f t="shared" si="0"/>
        <v>Non-Rqmnt</v>
      </c>
      <c r="L35" s="9">
        <v>1</v>
      </c>
    </row>
    <row r="36" spans="1:12" x14ac:dyDescent="0.35">
      <c r="A36" s="42" t="s">
        <v>1458</v>
      </c>
      <c r="B36" s="135" t="s">
        <v>292</v>
      </c>
      <c r="C36" s="255" t="s">
        <v>1213</v>
      </c>
      <c r="D36" s="308" t="s">
        <v>339</v>
      </c>
      <c r="E36" s="135" t="s">
        <v>341</v>
      </c>
      <c r="F36" s="308" t="s">
        <v>395</v>
      </c>
      <c r="G36" s="311" t="s">
        <v>1609</v>
      </c>
      <c r="H36" s="4"/>
      <c r="I36" s="4" t="s">
        <v>1560</v>
      </c>
      <c r="K36" s="266" t="str">
        <f t="shared" si="0"/>
        <v>Non-Rqmnt</v>
      </c>
      <c r="L36" s="9">
        <v>1</v>
      </c>
    </row>
    <row r="37" spans="1:12" x14ac:dyDescent="0.35">
      <c r="A37" s="42" t="s">
        <v>1459</v>
      </c>
      <c r="B37" s="135" t="s">
        <v>292</v>
      </c>
      <c r="C37" s="255" t="s">
        <v>1213</v>
      </c>
      <c r="D37" s="308" t="s">
        <v>339</v>
      </c>
      <c r="E37" s="135" t="s">
        <v>341</v>
      </c>
      <c r="F37" s="308" t="s">
        <v>395</v>
      </c>
      <c r="G37" s="311" t="s">
        <v>1609</v>
      </c>
      <c r="H37" s="4"/>
      <c r="I37" s="4" t="s">
        <v>1560</v>
      </c>
      <c r="K37" s="266" t="str">
        <f>I37</f>
        <v>Non-Rqmnt</v>
      </c>
      <c r="L37" s="9">
        <v>1</v>
      </c>
    </row>
    <row r="38" spans="1:12" x14ac:dyDescent="0.35">
      <c r="A38" s="42" t="s">
        <v>1483</v>
      </c>
      <c r="B38" s="135" t="s">
        <v>292</v>
      </c>
      <c r="C38" s="255" t="s">
        <v>1213</v>
      </c>
      <c r="D38" s="135" t="s">
        <v>336</v>
      </c>
      <c r="E38" s="135" t="s">
        <v>391</v>
      </c>
      <c r="F38" s="308"/>
      <c r="G38" s="311"/>
      <c r="H38" s="4" t="str">
        <f>Rqmnts!B397</f>
        <v>LAN3007</v>
      </c>
      <c r="I38" s="4" t="str">
        <f>Rqmnts!C397</f>
        <v>System Functional - Devices Report Peer Links to NMS</v>
      </c>
      <c r="K38" s="289" t="s">
        <v>388</v>
      </c>
      <c r="L38" s="9">
        <v>1</v>
      </c>
    </row>
    <row r="39" spans="1:12" x14ac:dyDescent="0.35">
      <c r="A39" s="42" t="s">
        <v>1484</v>
      </c>
      <c r="B39" s="160" t="s">
        <v>292</v>
      </c>
      <c r="C39" s="255" t="s">
        <v>1213</v>
      </c>
      <c r="D39" s="160" t="s">
        <v>342</v>
      </c>
      <c r="E39" s="160" t="s">
        <v>370</v>
      </c>
      <c r="F39" s="308" t="s">
        <v>1607</v>
      </c>
      <c r="G39" s="313" t="s">
        <v>1609</v>
      </c>
      <c r="H39" s="4" t="str">
        <f>Rqmnts!B397</f>
        <v>LAN3007</v>
      </c>
      <c r="I39" s="4" t="str">
        <f>Rqmnts!C397</f>
        <v>System Functional - Devices Report Peer Links to NMS</v>
      </c>
      <c r="K39" s="289" t="s">
        <v>388</v>
      </c>
      <c r="L39" s="9">
        <v>1</v>
      </c>
    </row>
    <row r="40" spans="1:12" x14ac:dyDescent="0.35">
      <c r="A40" s="42" t="s">
        <v>1485</v>
      </c>
      <c r="B40" s="135" t="s">
        <v>292</v>
      </c>
      <c r="C40" s="255" t="s">
        <v>1213</v>
      </c>
      <c r="D40" s="308" t="s">
        <v>339</v>
      </c>
      <c r="E40" s="135" t="s">
        <v>341</v>
      </c>
      <c r="F40" s="308" t="s">
        <v>395</v>
      </c>
      <c r="G40" s="313" t="s">
        <v>1609</v>
      </c>
      <c r="H40" s="4"/>
      <c r="I40" s="4" t="s">
        <v>1560</v>
      </c>
      <c r="K40" s="266" t="str">
        <f>I40</f>
        <v>Non-Rqmnt</v>
      </c>
      <c r="L40" s="9">
        <v>1</v>
      </c>
    </row>
    <row r="41" spans="1:12" x14ac:dyDescent="0.35">
      <c r="A41" s="42" t="s">
        <v>1460</v>
      </c>
      <c r="B41" s="135" t="s">
        <v>292</v>
      </c>
      <c r="C41" s="255" t="s">
        <v>1213</v>
      </c>
      <c r="D41" s="135" t="s">
        <v>340</v>
      </c>
      <c r="E41" s="135" t="s">
        <v>351</v>
      </c>
      <c r="F41" s="315" t="s">
        <v>395</v>
      </c>
      <c r="G41" s="313" t="s">
        <v>1609</v>
      </c>
      <c r="H41" s="4"/>
      <c r="I41" s="4" t="s">
        <v>1560</v>
      </c>
      <c r="K41" s="266" t="str">
        <f t="shared" ref="K41:K46" si="1">I41</f>
        <v>Non-Rqmnt</v>
      </c>
      <c r="L41" s="9">
        <v>1</v>
      </c>
    </row>
    <row r="42" spans="1:12" x14ac:dyDescent="0.35">
      <c r="A42" s="42" t="s">
        <v>1461</v>
      </c>
      <c r="B42" s="135" t="s">
        <v>292</v>
      </c>
      <c r="C42" s="255" t="s">
        <v>1213</v>
      </c>
      <c r="D42" s="308" t="s">
        <v>339</v>
      </c>
      <c r="E42" s="135" t="s">
        <v>341</v>
      </c>
      <c r="F42" s="308" t="s">
        <v>395</v>
      </c>
      <c r="G42" s="313" t="s">
        <v>1609</v>
      </c>
      <c r="H42" s="4"/>
      <c r="I42" s="4" t="s">
        <v>1560</v>
      </c>
      <c r="K42" s="266" t="str">
        <f t="shared" si="1"/>
        <v>Non-Rqmnt</v>
      </c>
      <c r="L42" s="9">
        <v>1</v>
      </c>
    </row>
    <row r="43" spans="1:12" x14ac:dyDescent="0.35">
      <c r="A43" s="42" t="s">
        <v>1462</v>
      </c>
      <c r="B43" s="135" t="s">
        <v>292</v>
      </c>
      <c r="C43" s="255" t="s">
        <v>1213</v>
      </c>
      <c r="D43" s="308" t="s">
        <v>339</v>
      </c>
      <c r="E43" s="135" t="s">
        <v>341</v>
      </c>
      <c r="F43" s="308" t="s">
        <v>395</v>
      </c>
      <c r="G43" s="313" t="s">
        <v>1609</v>
      </c>
      <c r="H43" s="4"/>
      <c r="I43" s="4" t="s">
        <v>1560</v>
      </c>
      <c r="K43" s="266" t="str">
        <f t="shared" si="1"/>
        <v>Non-Rqmnt</v>
      </c>
      <c r="L43" s="9">
        <v>1</v>
      </c>
    </row>
    <row r="44" spans="1:12" x14ac:dyDescent="0.35">
      <c r="A44" s="42" t="s">
        <v>1463</v>
      </c>
      <c r="B44" s="240" t="s">
        <v>292</v>
      </c>
      <c r="C44" s="255" t="s">
        <v>1213</v>
      </c>
      <c r="D44" s="240" t="s">
        <v>340</v>
      </c>
      <c r="E44" s="240" t="s">
        <v>370</v>
      </c>
      <c r="F44" s="315" t="s">
        <v>395</v>
      </c>
      <c r="G44" s="313" t="s">
        <v>1609</v>
      </c>
      <c r="H44" s="4"/>
      <c r="I44" s="4" t="s">
        <v>1560</v>
      </c>
      <c r="K44" s="266" t="str">
        <f t="shared" si="1"/>
        <v>Non-Rqmnt</v>
      </c>
      <c r="L44" s="9">
        <v>1</v>
      </c>
    </row>
    <row r="45" spans="1:12" x14ac:dyDescent="0.35">
      <c r="A45" s="42" t="s">
        <v>1478</v>
      </c>
      <c r="B45" s="135" t="s">
        <v>292</v>
      </c>
      <c r="C45" s="255" t="s">
        <v>1213</v>
      </c>
      <c r="D45" s="135" t="s">
        <v>342</v>
      </c>
      <c r="E45" s="135" t="s">
        <v>391</v>
      </c>
      <c r="F45" s="301" t="s">
        <v>1572</v>
      </c>
      <c r="G45" s="311" t="s">
        <v>1609</v>
      </c>
      <c r="H45" s="4"/>
      <c r="I45" s="4" t="s">
        <v>1560</v>
      </c>
      <c r="K45" s="266" t="str">
        <f t="shared" si="1"/>
        <v>Non-Rqmnt</v>
      </c>
      <c r="L45" s="9">
        <v>1</v>
      </c>
    </row>
    <row r="46" spans="1:12" x14ac:dyDescent="0.35">
      <c r="A46" s="42" t="s">
        <v>1479</v>
      </c>
      <c r="B46" s="135" t="s">
        <v>292</v>
      </c>
      <c r="C46" s="255" t="s">
        <v>1213</v>
      </c>
      <c r="D46" s="135" t="s">
        <v>342</v>
      </c>
      <c r="E46" s="135" t="s">
        <v>391</v>
      </c>
      <c r="F46" s="301" t="s">
        <v>1572</v>
      </c>
      <c r="G46" s="311" t="s">
        <v>1609</v>
      </c>
      <c r="H46" s="4"/>
      <c r="I46" s="4" t="s">
        <v>1560</v>
      </c>
      <c r="K46" s="266" t="str">
        <f t="shared" si="1"/>
        <v>Non-Rqmnt</v>
      </c>
      <c r="L46" s="9">
        <v>1</v>
      </c>
    </row>
    <row r="47" spans="1:12" x14ac:dyDescent="0.35">
      <c r="A47" s="42" t="s">
        <v>1480</v>
      </c>
      <c r="B47" s="135" t="s">
        <v>292</v>
      </c>
      <c r="C47" s="255" t="s">
        <v>1213</v>
      </c>
      <c r="D47" s="135" t="s">
        <v>342</v>
      </c>
      <c r="E47" s="135" t="s">
        <v>391</v>
      </c>
      <c r="F47" s="301" t="s">
        <v>1572</v>
      </c>
      <c r="G47" s="311" t="s">
        <v>1609</v>
      </c>
      <c r="H47" s="4" t="str">
        <f>Rqmnts!B566</f>
        <v>NMS6022B</v>
      </c>
      <c r="I47" s="4" t="str">
        <f>Rqmnts!C566</f>
        <v>Comms Mngmnt - LAN/WAN Info - Utilisation Factor %</v>
      </c>
      <c r="K47" s="289" t="s">
        <v>389</v>
      </c>
      <c r="L47" s="9">
        <v>1</v>
      </c>
    </row>
    <row r="48" spans="1:12" x14ac:dyDescent="0.35">
      <c r="A48" s="42" t="s">
        <v>1481</v>
      </c>
      <c r="B48" s="223" t="s">
        <v>292</v>
      </c>
      <c r="C48" s="255" t="s">
        <v>1213</v>
      </c>
      <c r="D48" s="223" t="s">
        <v>342</v>
      </c>
      <c r="E48" s="223" t="s">
        <v>391</v>
      </c>
      <c r="F48" s="301" t="s">
        <v>1572</v>
      </c>
      <c r="G48" s="311" t="s">
        <v>1609</v>
      </c>
      <c r="H48" s="4" t="str">
        <f>Rqmnts!B591</f>
        <v>NMS6032E</v>
      </c>
      <c r="I48" s="4" t="str">
        <f>Rqmnts!C591</f>
        <v>Network Device Mngmnt - Status Get - Memory Usage %</v>
      </c>
      <c r="K48" s="289" t="s">
        <v>389</v>
      </c>
      <c r="L48" s="9">
        <v>1</v>
      </c>
    </row>
    <row r="49" spans="1:12" x14ac:dyDescent="0.35">
      <c r="A49" s="42" t="s">
        <v>1482</v>
      </c>
      <c r="B49" s="135" t="s">
        <v>292</v>
      </c>
      <c r="C49" s="255" t="s">
        <v>1213</v>
      </c>
      <c r="D49" s="135" t="s">
        <v>342</v>
      </c>
      <c r="E49" s="135" t="s">
        <v>391</v>
      </c>
      <c r="F49" s="301" t="s">
        <v>1572</v>
      </c>
      <c r="G49" s="311" t="s">
        <v>1609</v>
      </c>
      <c r="H49" s="4" t="str">
        <f>Rqmnts!B668</f>
        <v>NMS6049E</v>
      </c>
      <c r="I49" s="4" t="str">
        <f>Rqmnts!C668</f>
        <v>Auditing &amp; Reporting - WAN Service Usage</v>
      </c>
      <c r="K49" s="289" t="s">
        <v>389</v>
      </c>
      <c r="L49" s="9">
        <v>1</v>
      </c>
    </row>
    <row r="50" spans="1:12" x14ac:dyDescent="0.35">
      <c r="A50" s="42" t="s">
        <v>1464</v>
      </c>
      <c r="B50" s="135" t="s">
        <v>292</v>
      </c>
      <c r="C50" s="255" t="s">
        <v>1213</v>
      </c>
      <c r="D50" s="308" t="s">
        <v>339</v>
      </c>
      <c r="E50" s="135" t="s">
        <v>341</v>
      </c>
      <c r="F50" s="308" t="s">
        <v>395</v>
      </c>
      <c r="G50" s="313" t="s">
        <v>1609</v>
      </c>
      <c r="H50" s="4"/>
      <c r="I50" s="4" t="s">
        <v>1560</v>
      </c>
      <c r="K50" s="266" t="str">
        <f>I50</f>
        <v>Non-Rqmnt</v>
      </c>
      <c r="L50" s="9">
        <v>1</v>
      </c>
    </row>
    <row r="51" spans="1:12" x14ac:dyDescent="0.35">
      <c r="A51" s="42" t="s">
        <v>1465</v>
      </c>
      <c r="B51" s="135" t="s">
        <v>292</v>
      </c>
      <c r="C51" s="255" t="s">
        <v>1213</v>
      </c>
      <c r="D51" s="308" t="s">
        <v>339</v>
      </c>
      <c r="E51" s="255" t="s">
        <v>370</v>
      </c>
      <c r="F51" s="308" t="s">
        <v>395</v>
      </c>
      <c r="G51" s="313" t="s">
        <v>1609</v>
      </c>
      <c r="H51" s="4"/>
      <c r="I51" s="4" t="s">
        <v>1560</v>
      </c>
      <c r="K51" s="266" t="str">
        <f t="shared" ref="K51:K53" si="2">I51</f>
        <v>Non-Rqmnt</v>
      </c>
      <c r="L51" s="9">
        <v>1</v>
      </c>
    </row>
    <row r="52" spans="1:12" x14ac:dyDescent="0.35">
      <c r="A52" s="42" t="s">
        <v>1466</v>
      </c>
      <c r="B52" s="135" t="s">
        <v>292</v>
      </c>
      <c r="C52" s="255" t="s">
        <v>1213</v>
      </c>
      <c r="D52" s="308" t="s">
        <v>339</v>
      </c>
      <c r="E52" s="135" t="s">
        <v>341</v>
      </c>
      <c r="F52" s="308" t="s">
        <v>395</v>
      </c>
      <c r="G52" s="313" t="s">
        <v>1609</v>
      </c>
      <c r="H52" s="4"/>
      <c r="I52" s="4" t="s">
        <v>1560</v>
      </c>
      <c r="K52" s="266" t="str">
        <f t="shared" si="2"/>
        <v>Non-Rqmnt</v>
      </c>
      <c r="L52" s="9">
        <v>1</v>
      </c>
    </row>
    <row r="53" spans="1:12" x14ac:dyDescent="0.35">
      <c r="A53" s="42" t="s">
        <v>1467</v>
      </c>
      <c r="B53" s="135" t="s">
        <v>292</v>
      </c>
      <c r="C53" s="135" t="s">
        <v>1213</v>
      </c>
      <c r="D53" s="308" t="s">
        <v>339</v>
      </c>
      <c r="E53" s="135" t="s">
        <v>341</v>
      </c>
      <c r="F53" s="308" t="s">
        <v>395</v>
      </c>
      <c r="G53" s="313" t="s">
        <v>1609</v>
      </c>
      <c r="H53" s="4"/>
      <c r="I53" s="4" t="s">
        <v>1560</v>
      </c>
      <c r="K53" s="266" t="str">
        <f t="shared" si="2"/>
        <v>Non-Rqmnt</v>
      </c>
      <c r="L53" s="9">
        <v>1</v>
      </c>
    </row>
    <row r="54" spans="1:12" x14ac:dyDescent="0.35">
      <c r="A54" s="42" t="s">
        <v>1468</v>
      </c>
      <c r="B54" s="255" t="s">
        <v>292</v>
      </c>
      <c r="C54" s="255" t="s">
        <v>1213</v>
      </c>
      <c r="D54" s="255" t="s">
        <v>338</v>
      </c>
      <c r="E54" s="255" t="s">
        <v>391</v>
      </c>
      <c r="F54" s="308" t="s">
        <v>1607</v>
      </c>
      <c r="G54" s="311" t="s">
        <v>1609</v>
      </c>
      <c r="H54" s="4" t="str">
        <f>Rqmnts!B402</f>
        <v>LAN3011</v>
      </c>
      <c r="I54" s="4" t="str">
        <f>Rqmnts!C402</f>
        <v>System Functional - BBDs Report Signal Strength to NMS</v>
      </c>
      <c r="K54" s="289" t="s">
        <v>388</v>
      </c>
      <c r="L54" s="9">
        <v>1</v>
      </c>
    </row>
    <row r="55" spans="1:12" x14ac:dyDescent="0.35">
      <c r="A55" s="42" t="s">
        <v>1469</v>
      </c>
      <c r="B55" s="135" t="s">
        <v>292</v>
      </c>
      <c r="C55" s="255" t="s">
        <v>1213</v>
      </c>
      <c r="D55" s="135" t="s">
        <v>340</v>
      </c>
      <c r="E55" s="135" t="s">
        <v>391</v>
      </c>
      <c r="F55" s="315" t="s">
        <v>395</v>
      </c>
      <c r="G55" s="313" t="s">
        <v>1609</v>
      </c>
      <c r="H55" s="4" t="str">
        <f>Rqmnts!B443</f>
        <v xml:space="preserve">LAN3050 </v>
      </c>
      <c r="I55" s="4" t="str">
        <f>Rqmnts!C443</f>
        <v>Meter Functional - Report Signal Strength</v>
      </c>
      <c r="K55" s="289" t="s">
        <v>388</v>
      </c>
      <c r="L55" s="9">
        <v>1</v>
      </c>
    </row>
    <row r="56" spans="1:12" x14ac:dyDescent="0.35">
      <c r="A56" s="42" t="s">
        <v>1470</v>
      </c>
      <c r="B56" s="160" t="s">
        <v>292</v>
      </c>
      <c r="C56" s="255" t="s">
        <v>1213</v>
      </c>
      <c r="D56" s="160" t="s">
        <v>342</v>
      </c>
      <c r="E56" s="160" t="s">
        <v>370</v>
      </c>
      <c r="F56" s="308" t="s">
        <v>1607</v>
      </c>
      <c r="G56" s="313" t="s">
        <v>1609</v>
      </c>
      <c r="H56" s="4" t="str">
        <f>Rqmnts!B412</f>
        <v>LAN3021</v>
      </c>
      <c r="I56" s="4" t="str">
        <f>Rqmnts!C412</f>
        <v>System Technical - Device Maximum Transmission Power of 30 dBm</v>
      </c>
      <c r="K56" s="289" t="s">
        <v>388</v>
      </c>
      <c r="L56" s="9">
        <v>1</v>
      </c>
    </row>
    <row r="57" spans="1:12" x14ac:dyDescent="0.35">
      <c r="A57" s="42" t="s">
        <v>1471</v>
      </c>
      <c r="B57" s="135" t="s">
        <v>292</v>
      </c>
      <c r="C57" s="255" t="s">
        <v>1213</v>
      </c>
      <c r="D57" s="135" t="s">
        <v>338</v>
      </c>
      <c r="E57" s="135" t="s">
        <v>351</v>
      </c>
      <c r="F57" s="308" t="s">
        <v>1573</v>
      </c>
      <c r="G57" s="311" t="s">
        <v>1609</v>
      </c>
      <c r="H57" s="4"/>
      <c r="I57" s="4" t="s">
        <v>1560</v>
      </c>
      <c r="K57" s="266" t="str">
        <f>I57</f>
        <v>Non-Rqmnt</v>
      </c>
      <c r="L57" s="9">
        <v>1</v>
      </c>
    </row>
    <row r="58" spans="1:12" x14ac:dyDescent="0.35">
      <c r="A58" s="42" t="s">
        <v>1472</v>
      </c>
      <c r="B58" s="135" t="s">
        <v>292</v>
      </c>
      <c r="C58" s="255" t="s">
        <v>1213</v>
      </c>
      <c r="D58" s="135" t="s">
        <v>340</v>
      </c>
      <c r="E58" s="135" t="s">
        <v>351</v>
      </c>
      <c r="F58" s="315" t="s">
        <v>395</v>
      </c>
      <c r="G58" s="313" t="s">
        <v>1609</v>
      </c>
      <c r="H58" s="4"/>
      <c r="I58" s="4" t="s">
        <v>1560</v>
      </c>
      <c r="K58" s="266" t="str">
        <f t="shared" ref="K58:K60" si="3">I58</f>
        <v>Non-Rqmnt</v>
      </c>
      <c r="L58" s="9">
        <v>1</v>
      </c>
    </row>
    <row r="59" spans="1:12" x14ac:dyDescent="0.35">
      <c r="A59" s="42" t="s">
        <v>1473</v>
      </c>
      <c r="B59" s="135" t="s">
        <v>292</v>
      </c>
      <c r="C59" s="255" t="s">
        <v>1213</v>
      </c>
      <c r="D59" s="160" t="s">
        <v>338</v>
      </c>
      <c r="E59" s="135" t="s">
        <v>391</v>
      </c>
      <c r="F59" s="308" t="s">
        <v>1573</v>
      </c>
      <c r="G59" s="311" t="s">
        <v>1609</v>
      </c>
      <c r="H59" s="4"/>
      <c r="I59" s="4" t="s">
        <v>1560</v>
      </c>
      <c r="K59" s="266" t="str">
        <f t="shared" si="3"/>
        <v>Non-Rqmnt</v>
      </c>
      <c r="L59" s="9">
        <v>1</v>
      </c>
    </row>
    <row r="60" spans="1:12" x14ac:dyDescent="0.35">
      <c r="A60" s="42" t="s">
        <v>1474</v>
      </c>
      <c r="B60" s="160" t="s">
        <v>292</v>
      </c>
      <c r="C60" s="255" t="s">
        <v>1213</v>
      </c>
      <c r="D60" s="160" t="s">
        <v>340</v>
      </c>
      <c r="E60" s="160" t="s">
        <v>391</v>
      </c>
      <c r="F60" s="315" t="s">
        <v>395</v>
      </c>
      <c r="G60" s="313" t="s">
        <v>1609</v>
      </c>
      <c r="H60" s="4"/>
      <c r="I60" s="4" t="s">
        <v>1560</v>
      </c>
      <c r="K60" s="266" t="str">
        <f t="shared" si="3"/>
        <v>Non-Rqmnt</v>
      </c>
      <c r="L60" s="9">
        <v>1</v>
      </c>
    </row>
    <row r="61" spans="1:12" x14ac:dyDescent="0.35">
      <c r="A61" s="42" t="s">
        <v>1475</v>
      </c>
      <c r="B61" s="255" t="s">
        <v>292</v>
      </c>
      <c r="C61" s="255" t="s">
        <v>1213</v>
      </c>
      <c r="D61" s="308" t="s">
        <v>339</v>
      </c>
      <c r="E61" s="255" t="s">
        <v>341</v>
      </c>
      <c r="F61" s="308" t="s">
        <v>395</v>
      </c>
      <c r="G61" s="311" t="s">
        <v>1609</v>
      </c>
      <c r="H61" s="4" t="str">
        <f>Rqmnts!B317</f>
        <v>MET1092</v>
      </c>
      <c r="I61" s="4" t="str">
        <f>Rqmnts!C317</f>
        <v>LAN Modem - Locally Disable LAN Comms</v>
      </c>
      <c r="K61" s="289" t="s">
        <v>371</v>
      </c>
      <c r="L61" s="9">
        <v>1</v>
      </c>
    </row>
    <row r="62" spans="1:12" x14ac:dyDescent="0.35">
      <c r="A62" s="42" t="s">
        <v>1407</v>
      </c>
      <c r="B62" s="135" t="s">
        <v>326</v>
      </c>
      <c r="C62" s="255" t="s">
        <v>1213</v>
      </c>
      <c r="D62" s="232" t="s">
        <v>336</v>
      </c>
      <c r="E62" s="135" t="s">
        <v>343</v>
      </c>
      <c r="F62" s="308"/>
      <c r="G62" s="311"/>
      <c r="H62" s="4"/>
      <c r="I62" s="4" t="s">
        <v>1560</v>
      </c>
      <c r="K62" s="266" t="str">
        <f>I62</f>
        <v>Non-Rqmnt</v>
      </c>
      <c r="L62" s="9">
        <v>1</v>
      </c>
    </row>
    <row r="63" spans="1:12" x14ac:dyDescent="0.35">
      <c r="A63" s="42" t="s">
        <v>1408</v>
      </c>
      <c r="B63" s="135" t="s">
        <v>326</v>
      </c>
      <c r="C63" s="255" t="s">
        <v>1213</v>
      </c>
      <c r="D63" s="135" t="s">
        <v>336</v>
      </c>
      <c r="E63" s="135" t="s">
        <v>343</v>
      </c>
      <c r="F63" s="308"/>
      <c r="G63" s="311"/>
      <c r="H63" s="4"/>
      <c r="I63" s="4" t="s">
        <v>1560</v>
      </c>
      <c r="K63" s="266" t="str">
        <f>I63</f>
        <v>Non-Rqmnt</v>
      </c>
      <c r="L63" s="9">
        <v>1</v>
      </c>
    </row>
    <row r="64" spans="1:12" x14ac:dyDescent="0.35">
      <c r="A64" s="42" t="s">
        <v>1575</v>
      </c>
      <c r="B64" s="255" t="s">
        <v>326</v>
      </c>
      <c r="C64" s="255" t="s">
        <v>1213</v>
      </c>
      <c r="D64" s="255" t="s">
        <v>336</v>
      </c>
      <c r="E64" s="255" t="s">
        <v>351</v>
      </c>
      <c r="F64" s="308"/>
      <c r="G64" s="311"/>
      <c r="H64" s="4" t="str">
        <f>Rqmnts!B645</f>
        <v>NMS6046</v>
      </c>
      <c r="I64" s="4" t="str">
        <f>Rqmnts!C645</f>
        <v>Field Service Support - UIQ Synchronisation of Field Changes</v>
      </c>
      <c r="K64" s="289" t="s">
        <v>389</v>
      </c>
      <c r="L64" s="9">
        <v>1</v>
      </c>
    </row>
    <row r="65" spans="1:12" x14ac:dyDescent="0.35">
      <c r="A65" s="42" t="s">
        <v>1576</v>
      </c>
      <c r="B65" s="255" t="s">
        <v>326</v>
      </c>
      <c r="C65" s="255" t="s">
        <v>1213</v>
      </c>
      <c r="D65" s="255" t="s">
        <v>336</v>
      </c>
      <c r="E65" s="255" t="s">
        <v>351</v>
      </c>
      <c r="F65" s="308"/>
      <c r="G65" s="311"/>
      <c r="H65" s="4" t="str">
        <f>Rqmnts!B645</f>
        <v>NMS6046</v>
      </c>
      <c r="I65" s="4" t="str">
        <f>Rqmnts!C645</f>
        <v>Field Service Support - UIQ Synchronisation of Field Changes</v>
      </c>
      <c r="K65" s="289" t="s">
        <v>389</v>
      </c>
      <c r="L65" s="9">
        <v>1</v>
      </c>
    </row>
    <row r="66" spans="1:12" x14ac:dyDescent="0.35">
      <c r="A66" s="42" t="s">
        <v>1476</v>
      </c>
      <c r="B66" s="135" t="s">
        <v>326</v>
      </c>
      <c r="C66" s="255" t="s">
        <v>1213</v>
      </c>
      <c r="D66" s="135" t="s">
        <v>336</v>
      </c>
      <c r="E66" s="135" t="s">
        <v>343</v>
      </c>
      <c r="F66" s="308"/>
      <c r="G66" s="311"/>
      <c r="H66" s="4"/>
      <c r="I66" s="4" t="s">
        <v>1560</v>
      </c>
      <c r="K66" s="266" t="str">
        <f>I66</f>
        <v>Non-Rqmnt</v>
      </c>
      <c r="L66" s="9">
        <v>1</v>
      </c>
    </row>
    <row r="67" spans="1:12" x14ac:dyDescent="0.35">
      <c r="A67" s="42" t="s">
        <v>1477</v>
      </c>
      <c r="B67" s="135" t="s">
        <v>326</v>
      </c>
      <c r="C67" s="255" t="s">
        <v>1213</v>
      </c>
      <c r="D67" s="135" t="s">
        <v>336</v>
      </c>
      <c r="E67" s="135" t="s">
        <v>343</v>
      </c>
      <c r="F67" s="308"/>
      <c r="G67" s="311"/>
      <c r="H67" s="4"/>
      <c r="I67" s="4" t="s">
        <v>1560</v>
      </c>
      <c r="K67" s="266" t="str">
        <f t="shared" ref="K67:K68" si="4">I67</f>
        <v>Non-Rqmnt</v>
      </c>
      <c r="L67" s="9">
        <v>1</v>
      </c>
    </row>
    <row r="68" spans="1:12" x14ac:dyDescent="0.35">
      <c r="A68" s="42" t="s">
        <v>1409</v>
      </c>
      <c r="B68" s="135" t="s">
        <v>326</v>
      </c>
      <c r="C68" s="255" t="s">
        <v>1213</v>
      </c>
      <c r="D68" s="232" t="s">
        <v>340</v>
      </c>
      <c r="E68" s="135" t="s">
        <v>370</v>
      </c>
      <c r="F68" s="308" t="s">
        <v>395</v>
      </c>
      <c r="G68" s="311" t="s">
        <v>339</v>
      </c>
      <c r="H68" s="4"/>
      <c r="I68" s="4" t="s">
        <v>1560</v>
      </c>
      <c r="K68" s="266" t="str">
        <f t="shared" si="4"/>
        <v>Non-Rqmnt</v>
      </c>
      <c r="L68" s="9">
        <v>1</v>
      </c>
    </row>
    <row r="69" spans="1:12" x14ac:dyDescent="0.35">
      <c r="A69" s="42" t="s">
        <v>1410</v>
      </c>
      <c r="B69" s="232" t="s">
        <v>326</v>
      </c>
      <c r="C69" s="255" t="s">
        <v>1213</v>
      </c>
      <c r="D69" s="232" t="s">
        <v>336</v>
      </c>
      <c r="E69" s="232" t="s">
        <v>351</v>
      </c>
      <c r="F69" s="308"/>
      <c r="G69" s="311"/>
      <c r="H69" s="4" t="str">
        <f>Rqmnts!B596</f>
        <v>NMS6032G</v>
      </c>
      <c r="I69" s="4" t="str">
        <f>Rqmnts!C596</f>
        <v>Network Device Mngmnt - Status Get - Firmware Version Number</v>
      </c>
      <c r="K69" s="289" t="s">
        <v>389</v>
      </c>
      <c r="L69" s="9">
        <v>1</v>
      </c>
    </row>
    <row r="70" spans="1:12" x14ac:dyDescent="0.35">
      <c r="A70" s="42" t="s">
        <v>1411</v>
      </c>
      <c r="B70" s="135" t="s">
        <v>326</v>
      </c>
      <c r="C70" s="255" t="s">
        <v>1213</v>
      </c>
      <c r="D70" s="135" t="s">
        <v>340</v>
      </c>
      <c r="E70" s="135" t="s">
        <v>370</v>
      </c>
      <c r="F70" s="315" t="s">
        <v>395</v>
      </c>
      <c r="G70" s="311" t="s">
        <v>1609</v>
      </c>
      <c r="H70" s="4"/>
      <c r="I70" s="4" t="s">
        <v>1560</v>
      </c>
      <c r="K70" s="266" t="str">
        <f>I70</f>
        <v>Non-Rqmnt</v>
      </c>
      <c r="L70" s="9">
        <v>1</v>
      </c>
    </row>
    <row r="71" spans="1:12" x14ac:dyDescent="0.35">
      <c r="A71" s="389" t="s">
        <v>1412</v>
      </c>
      <c r="B71" s="326" t="s">
        <v>326</v>
      </c>
      <c r="C71" s="326" t="s">
        <v>1213</v>
      </c>
      <c r="D71" s="326" t="s">
        <v>339</v>
      </c>
      <c r="E71" s="326" t="s">
        <v>343</v>
      </c>
      <c r="F71" s="326" t="s">
        <v>395</v>
      </c>
      <c r="G71" s="326" t="s">
        <v>339</v>
      </c>
      <c r="H71" s="4" t="str">
        <f>Rqmnts!B295</f>
        <v>MET1075</v>
      </c>
      <c r="I71" s="4" t="str">
        <f>Rqmnts!C295</f>
        <v>Firmware - Retrograde Firmware on Unsuccessful FWU &amp; Notify NMS</v>
      </c>
      <c r="K71" s="395" t="s">
        <v>371</v>
      </c>
      <c r="L71" s="396">
        <v>1</v>
      </c>
    </row>
    <row r="72" spans="1:12" x14ac:dyDescent="0.35">
      <c r="A72" s="328"/>
      <c r="B72" s="328"/>
      <c r="C72" s="328"/>
      <c r="D72" s="328"/>
      <c r="E72" s="328"/>
      <c r="F72" s="328"/>
      <c r="G72" s="328"/>
      <c r="H72" s="4" t="str">
        <f>Rqmnts!B292</f>
        <v>MET1072</v>
      </c>
      <c r="I72" s="4" t="str">
        <f>Rqmnts!C292</f>
        <v>Firmware - Integrity Check Pre Activation - Checksum</v>
      </c>
      <c r="K72" s="395"/>
      <c r="L72" s="396"/>
    </row>
    <row r="73" spans="1:12" x14ac:dyDescent="0.35">
      <c r="A73" s="327"/>
      <c r="B73" s="327"/>
      <c r="C73" s="327"/>
      <c r="D73" s="327"/>
      <c r="E73" s="327"/>
      <c r="F73" s="327"/>
      <c r="G73" s="327"/>
      <c r="H73" s="4" t="str">
        <f>Rqmnts!B293</f>
        <v>MET1073</v>
      </c>
      <c r="I73" s="4" t="str">
        <f>Rqmnts!C293</f>
        <v>Firmware - Integrity Check Pre Activation - Digital Signature</v>
      </c>
      <c r="K73" s="395"/>
      <c r="L73" s="396"/>
    </row>
    <row r="74" spans="1:12" x14ac:dyDescent="0.35">
      <c r="A74" s="42" t="s">
        <v>1413</v>
      </c>
      <c r="B74" s="135" t="s">
        <v>326</v>
      </c>
      <c r="C74" s="255" t="s">
        <v>1213</v>
      </c>
      <c r="D74" s="135" t="s">
        <v>340</v>
      </c>
      <c r="E74" s="135" t="s">
        <v>343</v>
      </c>
      <c r="F74" s="315" t="s">
        <v>395</v>
      </c>
      <c r="G74" s="311" t="s">
        <v>1609</v>
      </c>
      <c r="H74" s="4" t="str">
        <f>Rqmnts!B295</f>
        <v>MET1075</v>
      </c>
      <c r="I74" s="4" t="str">
        <f>Rqmnts!C295</f>
        <v>Firmware - Retrograde Firmware on Unsuccessful FWU &amp; Notify NMS</v>
      </c>
      <c r="K74" s="289" t="s">
        <v>371</v>
      </c>
      <c r="L74" s="9">
        <v>1</v>
      </c>
    </row>
    <row r="75" spans="1:12" x14ac:dyDescent="0.35">
      <c r="A75" s="42" t="s">
        <v>1414</v>
      </c>
      <c r="B75" s="175" t="s">
        <v>326</v>
      </c>
      <c r="C75" s="255" t="s">
        <v>1213</v>
      </c>
      <c r="D75" s="175" t="s">
        <v>340</v>
      </c>
      <c r="E75" s="175" t="s">
        <v>343</v>
      </c>
      <c r="F75" s="315" t="s">
        <v>395</v>
      </c>
      <c r="G75" s="311" t="s">
        <v>1608</v>
      </c>
      <c r="H75" s="4" t="str">
        <f>Rqmnts!B603</f>
        <v>NMS6037aiv</v>
      </c>
      <c r="I75" s="4" t="str">
        <f>Rqmnts!C603</f>
        <v>Network Device Mngmnt - Firmware Rollback</v>
      </c>
      <c r="K75" s="289" t="s">
        <v>389</v>
      </c>
      <c r="L75" s="9">
        <v>1</v>
      </c>
    </row>
    <row r="76" spans="1:12" x14ac:dyDescent="0.35">
      <c r="A76" s="42" t="s">
        <v>1415</v>
      </c>
      <c r="B76" s="135" t="s">
        <v>326</v>
      </c>
      <c r="C76" s="255" t="s">
        <v>1213</v>
      </c>
      <c r="D76" s="135" t="s">
        <v>340</v>
      </c>
      <c r="E76" s="135" t="s">
        <v>343</v>
      </c>
      <c r="F76" s="315" t="s">
        <v>395</v>
      </c>
      <c r="G76" s="311" t="s">
        <v>1608</v>
      </c>
      <c r="H76" s="4"/>
      <c r="I76" s="4" t="s">
        <v>1560</v>
      </c>
      <c r="K76" s="266" t="str">
        <f>I76</f>
        <v>Non-Rqmnt</v>
      </c>
      <c r="L76" s="9">
        <v>1</v>
      </c>
    </row>
    <row r="77" spans="1:12" x14ac:dyDescent="0.35">
      <c r="A77" s="42" t="s">
        <v>1416</v>
      </c>
      <c r="B77" s="232" t="s">
        <v>326</v>
      </c>
      <c r="C77" s="255" t="s">
        <v>1213</v>
      </c>
      <c r="D77" s="232" t="s">
        <v>338</v>
      </c>
      <c r="E77" s="232" t="s">
        <v>343</v>
      </c>
      <c r="F77" s="308" t="s">
        <v>1607</v>
      </c>
      <c r="G77" s="311" t="s">
        <v>1609</v>
      </c>
      <c r="H77" s="4" t="str">
        <f>Rqmnts!B603</f>
        <v>NMS6037aiv</v>
      </c>
      <c r="I77" s="4" t="str">
        <f>Rqmnts!C603</f>
        <v>Network Device Mngmnt - Firmware Rollback</v>
      </c>
      <c r="K77" s="289" t="s">
        <v>389</v>
      </c>
      <c r="L77" s="9">
        <v>1</v>
      </c>
    </row>
    <row r="78" spans="1:12" x14ac:dyDescent="0.35">
      <c r="A78" s="42" t="s">
        <v>1417</v>
      </c>
      <c r="B78" s="232" t="s">
        <v>326</v>
      </c>
      <c r="C78" s="255" t="s">
        <v>1213</v>
      </c>
      <c r="D78" s="232" t="s">
        <v>340</v>
      </c>
      <c r="E78" s="232" t="s">
        <v>343</v>
      </c>
      <c r="F78" s="315" t="s">
        <v>395</v>
      </c>
      <c r="G78" s="311" t="s">
        <v>1609</v>
      </c>
      <c r="H78" s="4" t="str">
        <f>Rqmnts!B603</f>
        <v>NMS6037aiv</v>
      </c>
      <c r="I78" s="4" t="str">
        <f>Rqmnts!C603</f>
        <v>Network Device Mngmnt - Firmware Rollback</v>
      </c>
      <c r="K78" s="289" t="s">
        <v>389</v>
      </c>
      <c r="L78" s="9">
        <v>1</v>
      </c>
    </row>
    <row r="79" spans="1:12" x14ac:dyDescent="0.35">
      <c r="A79" s="42" t="s">
        <v>1418</v>
      </c>
      <c r="B79" s="255" t="s">
        <v>326</v>
      </c>
      <c r="C79" s="255" t="s">
        <v>1213</v>
      </c>
      <c r="D79" s="255" t="s">
        <v>340</v>
      </c>
      <c r="E79" s="255" t="s">
        <v>343</v>
      </c>
      <c r="F79" s="315" t="s">
        <v>395</v>
      </c>
      <c r="G79" s="311" t="s">
        <v>1609</v>
      </c>
      <c r="H79" s="4"/>
      <c r="I79" s="4" t="s">
        <v>1560</v>
      </c>
      <c r="K79" s="266" t="str">
        <f>I79</f>
        <v>Non-Rqmnt</v>
      </c>
      <c r="L79" s="9">
        <v>1</v>
      </c>
    </row>
    <row r="80" spans="1:12" x14ac:dyDescent="0.35">
      <c r="A80" s="42" t="s">
        <v>1419</v>
      </c>
      <c r="B80" s="232" t="s">
        <v>326</v>
      </c>
      <c r="C80" s="255" t="s">
        <v>1213</v>
      </c>
      <c r="D80" s="232" t="s">
        <v>340</v>
      </c>
      <c r="E80" s="232" t="s">
        <v>343</v>
      </c>
      <c r="F80" s="315" t="s">
        <v>395</v>
      </c>
      <c r="G80" s="311" t="s">
        <v>339</v>
      </c>
      <c r="H80" s="4" t="str">
        <f>Rqmnts!B296</f>
        <v>MET1076</v>
      </c>
      <c r="I80" s="4" t="str">
        <f>Rqmnts!C296</f>
        <v>Firmware - Send FW &amp; Store in Meter Before Activation</v>
      </c>
      <c r="K80" s="289" t="s">
        <v>371</v>
      </c>
      <c r="L80" s="9">
        <v>1</v>
      </c>
    </row>
    <row r="81" spans="1:12" x14ac:dyDescent="0.35">
      <c r="A81" s="42" t="s">
        <v>1420</v>
      </c>
      <c r="B81" s="175" t="s">
        <v>326</v>
      </c>
      <c r="C81" s="255" t="s">
        <v>1213</v>
      </c>
      <c r="D81" s="175" t="s">
        <v>342</v>
      </c>
      <c r="E81" s="175" t="s">
        <v>343</v>
      </c>
      <c r="F81" s="308" t="s">
        <v>1607</v>
      </c>
      <c r="G81" s="311" t="s">
        <v>1609</v>
      </c>
      <c r="H81" s="4" t="str">
        <f>Rqmnts!B602</f>
        <v>NMS6037ai-aiii</v>
      </c>
      <c r="I81" s="4" t="str">
        <f>Rqmnts!C602</f>
        <v>Network Device Mngmnt - Firmware Store Function</v>
      </c>
      <c r="K81" s="289" t="s">
        <v>389</v>
      </c>
      <c r="L81" s="9">
        <v>1</v>
      </c>
    </row>
    <row r="82" spans="1:12" x14ac:dyDescent="0.35">
      <c r="A82" s="42" t="s">
        <v>1421</v>
      </c>
      <c r="B82" s="135" t="s">
        <v>326</v>
      </c>
      <c r="C82" s="255" t="s">
        <v>1213</v>
      </c>
      <c r="D82" s="232" t="s">
        <v>336</v>
      </c>
      <c r="E82" s="135" t="s">
        <v>343</v>
      </c>
      <c r="F82" s="308"/>
      <c r="G82" s="311"/>
      <c r="H82" s="4" t="str">
        <f>Rqmnts!B664</f>
        <v>NMS6049C</v>
      </c>
      <c r="I82" s="4" t="str">
        <f>Rqmnts!C664</f>
        <v>Auditing &amp; Reporting - Device Configurations - Firmware</v>
      </c>
      <c r="K82" s="289" t="s">
        <v>389</v>
      </c>
      <c r="L82" s="9">
        <v>1</v>
      </c>
    </row>
    <row r="83" spans="1:12" x14ac:dyDescent="0.35">
      <c r="A83" s="42" t="s">
        <v>1422</v>
      </c>
      <c r="B83" s="135" t="s">
        <v>326</v>
      </c>
      <c r="C83" s="255" t="s">
        <v>1213</v>
      </c>
      <c r="D83" s="135" t="s">
        <v>336</v>
      </c>
      <c r="E83" s="135" t="s">
        <v>343</v>
      </c>
      <c r="F83" s="308"/>
      <c r="G83" s="311"/>
      <c r="H83" s="4" t="str">
        <f>Rqmnts!B664</f>
        <v>NMS6049C</v>
      </c>
      <c r="I83" s="4" t="str">
        <f>Rqmnts!C664</f>
        <v>Auditing &amp; Reporting - Device Configurations - Firmware</v>
      </c>
      <c r="K83" s="289" t="s">
        <v>389</v>
      </c>
      <c r="L83" s="9">
        <v>1</v>
      </c>
    </row>
    <row r="84" spans="1:12" x14ac:dyDescent="0.35">
      <c r="A84" s="42" t="s">
        <v>1423</v>
      </c>
      <c r="B84" s="135" t="s">
        <v>326</v>
      </c>
      <c r="C84" s="255" t="s">
        <v>1213</v>
      </c>
      <c r="D84" s="232" t="s">
        <v>336</v>
      </c>
      <c r="E84" s="135" t="s">
        <v>343</v>
      </c>
      <c r="F84" s="308"/>
      <c r="G84" s="311"/>
      <c r="H84" s="4"/>
      <c r="I84" s="4" t="s">
        <v>1560</v>
      </c>
      <c r="K84" s="266" t="str">
        <f>I84</f>
        <v>Non-Rqmnt</v>
      </c>
      <c r="L84" s="9">
        <v>1</v>
      </c>
    </row>
    <row r="85" spans="1:12" x14ac:dyDescent="0.35">
      <c r="A85" s="42" t="s">
        <v>1424</v>
      </c>
      <c r="B85" s="135" t="s">
        <v>326</v>
      </c>
      <c r="C85" s="255" t="s">
        <v>1213</v>
      </c>
      <c r="D85" s="232" t="s">
        <v>336</v>
      </c>
      <c r="E85" s="135" t="s">
        <v>343</v>
      </c>
      <c r="F85" s="308"/>
      <c r="G85" s="311"/>
      <c r="H85" s="4"/>
      <c r="I85" s="4" t="s">
        <v>1560</v>
      </c>
      <c r="K85" s="266" t="str">
        <f t="shared" ref="K85:K86" si="5">I85</f>
        <v>Non-Rqmnt</v>
      </c>
      <c r="L85" s="9">
        <v>1</v>
      </c>
    </row>
    <row r="86" spans="1:12" x14ac:dyDescent="0.35">
      <c r="A86" s="42" t="s">
        <v>1425</v>
      </c>
      <c r="B86" s="135" t="s">
        <v>326</v>
      </c>
      <c r="C86" s="255" t="s">
        <v>1213</v>
      </c>
      <c r="D86" s="135" t="s">
        <v>340</v>
      </c>
      <c r="E86" s="135" t="s">
        <v>343</v>
      </c>
      <c r="F86" s="315" t="s">
        <v>395</v>
      </c>
      <c r="G86" s="311" t="s">
        <v>1608</v>
      </c>
      <c r="H86" s="4"/>
      <c r="I86" s="4" t="s">
        <v>1560</v>
      </c>
      <c r="K86" s="266" t="str">
        <f t="shared" si="5"/>
        <v>Non-Rqmnt</v>
      </c>
      <c r="L86" s="9">
        <v>1</v>
      </c>
    </row>
    <row r="87" spans="1:12" x14ac:dyDescent="0.35">
      <c r="A87" s="42" t="s">
        <v>1426</v>
      </c>
      <c r="B87" s="135" t="s">
        <v>326</v>
      </c>
      <c r="C87" s="255" t="s">
        <v>1213</v>
      </c>
      <c r="D87" s="135" t="s">
        <v>340</v>
      </c>
      <c r="E87" s="135" t="s">
        <v>343</v>
      </c>
      <c r="F87" s="315" t="s">
        <v>395</v>
      </c>
      <c r="G87" s="311" t="s">
        <v>1608</v>
      </c>
      <c r="H87" s="4" t="str">
        <f>Rqmnts!B171</f>
        <v>DPI 3.13.a</v>
      </c>
      <c r="I87" s="4" t="str">
        <f>Rqmnts!C171</f>
        <v>Remote Firmware Upgrades - AMI Devices</v>
      </c>
      <c r="K87" s="266" t="s">
        <v>348</v>
      </c>
      <c r="L87" s="9">
        <v>1</v>
      </c>
    </row>
    <row r="88" spans="1:12" x14ac:dyDescent="0.35">
      <c r="A88" s="42" t="s">
        <v>1427</v>
      </c>
      <c r="B88" s="255" t="s">
        <v>326</v>
      </c>
      <c r="C88" s="255" t="s">
        <v>1213</v>
      </c>
      <c r="D88" s="255" t="s">
        <v>340</v>
      </c>
      <c r="E88" s="258" t="s">
        <v>390</v>
      </c>
      <c r="F88" s="315" t="s">
        <v>395</v>
      </c>
      <c r="G88" s="311" t="s">
        <v>1608</v>
      </c>
      <c r="H88" s="4" t="str">
        <f>Rqmnts!B298</f>
        <v>MET1078</v>
      </c>
      <c r="I88" s="4" t="str">
        <f>Rqmnts!C298</f>
        <v>Firmware - NMS Notifications for Successful FWUs</v>
      </c>
      <c r="K88" s="289" t="s">
        <v>371</v>
      </c>
      <c r="L88" s="9">
        <v>1</v>
      </c>
    </row>
    <row r="89" spans="1:12" x14ac:dyDescent="0.35">
      <c r="A89" s="42" t="s">
        <v>1428</v>
      </c>
      <c r="B89" s="135" t="s">
        <v>326</v>
      </c>
      <c r="C89" s="255" t="s">
        <v>1213</v>
      </c>
      <c r="D89" s="308" t="s">
        <v>339</v>
      </c>
      <c r="E89" s="135" t="s">
        <v>351</v>
      </c>
      <c r="F89" s="308" t="s">
        <v>395</v>
      </c>
      <c r="G89" s="311" t="s">
        <v>339</v>
      </c>
      <c r="H89" s="4" t="str">
        <f>Rqmnts!B174</f>
        <v>DPI 3.13.b</v>
      </c>
      <c r="I89" s="4" t="str">
        <f>Rqmnts!C174</f>
        <v>Remote Firmware Upgrades - Metrology Unchanged</v>
      </c>
      <c r="K89" s="289" t="s">
        <v>348</v>
      </c>
      <c r="L89" s="9">
        <v>1</v>
      </c>
    </row>
    <row r="90" spans="1:12" x14ac:dyDescent="0.35">
      <c r="A90" s="42" t="s">
        <v>1429</v>
      </c>
      <c r="B90" s="135" t="s">
        <v>326</v>
      </c>
      <c r="C90" s="255" t="s">
        <v>1213</v>
      </c>
      <c r="D90" s="308" t="s">
        <v>339</v>
      </c>
      <c r="E90" s="135" t="s">
        <v>351</v>
      </c>
      <c r="F90" s="308" t="s">
        <v>395</v>
      </c>
      <c r="G90" s="311" t="s">
        <v>1609</v>
      </c>
      <c r="H90" s="4" t="str">
        <f>Rqmnts!B174</f>
        <v>DPI 3.13.b</v>
      </c>
      <c r="I90" s="4" t="str">
        <f>Rqmnts!C174</f>
        <v>Remote Firmware Upgrades - Metrology Unchanged</v>
      </c>
      <c r="K90" s="289" t="s">
        <v>348</v>
      </c>
      <c r="L90" s="9">
        <v>1</v>
      </c>
    </row>
    <row r="91" spans="1:12" x14ac:dyDescent="0.35">
      <c r="A91" s="42" t="s">
        <v>1430</v>
      </c>
      <c r="B91" s="135" t="s">
        <v>326</v>
      </c>
      <c r="C91" s="255" t="s">
        <v>1213</v>
      </c>
      <c r="D91" s="135" t="s">
        <v>338</v>
      </c>
      <c r="E91" s="135" t="s">
        <v>343</v>
      </c>
      <c r="F91" s="308" t="s">
        <v>1607</v>
      </c>
      <c r="G91" s="311" t="s">
        <v>1609</v>
      </c>
      <c r="H91" s="4" t="str">
        <f>Rqmnts!B171</f>
        <v>DPI 3.13.a</v>
      </c>
      <c r="I91" s="4" t="str">
        <f>Rqmnts!C171</f>
        <v>Remote Firmware Upgrades - AMI Devices</v>
      </c>
      <c r="K91" s="289" t="s">
        <v>348</v>
      </c>
      <c r="L91" s="9">
        <v>1</v>
      </c>
    </row>
    <row r="92" spans="1:12" x14ac:dyDescent="0.35">
      <c r="A92" s="389" t="s">
        <v>1431</v>
      </c>
      <c r="B92" s="326" t="s">
        <v>326</v>
      </c>
      <c r="C92" s="326" t="s">
        <v>1254</v>
      </c>
      <c r="D92" s="326" t="s">
        <v>342</v>
      </c>
      <c r="E92" s="326" t="s">
        <v>341</v>
      </c>
      <c r="F92" s="326" t="s">
        <v>1607</v>
      </c>
      <c r="G92" s="326" t="s">
        <v>1609</v>
      </c>
      <c r="H92" s="4" t="str">
        <f>Rqmnts!B522</f>
        <v>LAN3117</v>
      </c>
      <c r="I92" s="4" t="str">
        <f>Rqmnts!C522</f>
        <v>AP Technical - Firmware Upgrade - Local</v>
      </c>
      <c r="K92" s="395" t="s">
        <v>388</v>
      </c>
      <c r="L92" s="396">
        <v>0</v>
      </c>
    </row>
    <row r="93" spans="1:12" x14ac:dyDescent="0.35">
      <c r="A93" s="394"/>
      <c r="B93" s="345"/>
      <c r="C93" s="345"/>
      <c r="D93" s="345"/>
      <c r="E93" s="345"/>
      <c r="F93" s="345"/>
      <c r="G93" s="328"/>
      <c r="H93" s="4" t="str">
        <f>Rqmnts!B472</f>
        <v>LAN3074</v>
      </c>
      <c r="I93" s="4" t="str">
        <f>Rqmnts!C472</f>
        <v>Relay Technical - Firmware Upgrade - Local</v>
      </c>
      <c r="K93" s="395"/>
      <c r="L93" s="396"/>
    </row>
    <row r="94" spans="1:12" x14ac:dyDescent="0.35">
      <c r="A94" s="327"/>
      <c r="B94" s="327"/>
      <c r="C94" s="327"/>
      <c r="D94" s="327"/>
      <c r="E94" s="327"/>
      <c r="F94" s="327"/>
      <c r="G94" s="327"/>
      <c r="H94" s="4" t="str">
        <f>Rqmnts!B644</f>
        <v>NMS6045av</v>
      </c>
      <c r="I94" s="4" t="str">
        <f>Rqmnts!C644</f>
        <v>Field Service Support - Management Services - Firmware Upgrade</v>
      </c>
      <c r="K94" s="395"/>
      <c r="L94" s="396"/>
    </row>
    <row r="95" spans="1:12" x14ac:dyDescent="0.35">
      <c r="A95" s="42" t="s">
        <v>1432</v>
      </c>
      <c r="B95" s="135" t="s">
        <v>326</v>
      </c>
      <c r="C95" s="255" t="s">
        <v>1213</v>
      </c>
      <c r="D95" s="135" t="s">
        <v>340</v>
      </c>
      <c r="E95" s="135" t="s">
        <v>343</v>
      </c>
      <c r="F95" s="315" t="s">
        <v>395</v>
      </c>
      <c r="G95" s="311" t="s">
        <v>1609</v>
      </c>
      <c r="H95" s="4" t="str">
        <f>Rqmnts!B171</f>
        <v>DPI 3.13.a</v>
      </c>
      <c r="I95" s="4" t="str">
        <f>Rqmnts!C171</f>
        <v>Remote Firmware Upgrades - AMI Devices</v>
      </c>
      <c r="K95" s="289" t="s">
        <v>348</v>
      </c>
      <c r="L95" s="9">
        <v>1</v>
      </c>
    </row>
    <row r="96" spans="1:12" x14ac:dyDescent="0.35">
      <c r="A96" s="42" t="s">
        <v>1433</v>
      </c>
      <c r="B96" s="135" t="s">
        <v>326</v>
      </c>
      <c r="C96" s="255" t="s">
        <v>1213</v>
      </c>
      <c r="D96" s="135" t="s">
        <v>340</v>
      </c>
      <c r="E96" s="135" t="s">
        <v>343</v>
      </c>
      <c r="F96" s="315" t="s">
        <v>395</v>
      </c>
      <c r="G96" s="311" t="s">
        <v>1609</v>
      </c>
      <c r="H96" s="4"/>
      <c r="I96" s="4" t="s">
        <v>1560</v>
      </c>
      <c r="K96" s="266" t="str">
        <f>I96</f>
        <v>Non-Rqmnt</v>
      </c>
      <c r="L96" s="9">
        <v>1</v>
      </c>
    </row>
    <row r="97" spans="1:12" x14ac:dyDescent="0.35">
      <c r="A97" s="42" t="s">
        <v>1434</v>
      </c>
      <c r="B97" s="173" t="s">
        <v>326</v>
      </c>
      <c r="C97" s="255" t="s">
        <v>1213</v>
      </c>
      <c r="D97" s="173" t="s">
        <v>342</v>
      </c>
      <c r="E97" s="173" t="s">
        <v>343</v>
      </c>
      <c r="F97" s="307" t="s">
        <v>1607</v>
      </c>
      <c r="G97" s="310" t="s">
        <v>1609</v>
      </c>
      <c r="H97" s="4" t="str">
        <f>Rqmnts!B434</f>
        <v>LAN3042</v>
      </c>
      <c r="I97" s="4" t="str">
        <f>Rqmnts!C434</f>
        <v>System Security - Firmware Integrity Check - Device Secure Reboot/Power Cycle</v>
      </c>
      <c r="K97" s="289" t="s">
        <v>388</v>
      </c>
      <c r="L97" s="9">
        <v>1</v>
      </c>
    </row>
    <row r="98" spans="1:12" x14ac:dyDescent="0.35">
      <c r="A98" s="175" t="s">
        <v>1435</v>
      </c>
      <c r="B98" s="175" t="s">
        <v>326</v>
      </c>
      <c r="C98" s="255" t="s">
        <v>1213</v>
      </c>
      <c r="D98" s="175" t="s">
        <v>342</v>
      </c>
      <c r="E98" s="175" t="s">
        <v>343</v>
      </c>
      <c r="F98" s="308" t="s">
        <v>1607</v>
      </c>
      <c r="G98" s="311" t="s">
        <v>1609</v>
      </c>
      <c r="H98" s="4" t="str">
        <f>Rqmnts!B433</f>
        <v>LAN3041</v>
      </c>
      <c r="I98" s="4" t="str">
        <f>Rqmnts!C433</f>
        <v>System Security - Firmware Integrity Check - Pre Upload</v>
      </c>
      <c r="K98" s="289" t="s">
        <v>388</v>
      </c>
      <c r="L98" s="9">
        <v>1</v>
      </c>
    </row>
    <row r="99" spans="1:12" x14ac:dyDescent="0.35">
      <c r="A99" s="42" t="s">
        <v>1222</v>
      </c>
      <c r="B99" s="135" t="s">
        <v>42</v>
      </c>
      <c r="C99" s="255" t="s">
        <v>1213</v>
      </c>
      <c r="D99" s="135" t="s">
        <v>340</v>
      </c>
      <c r="E99" s="135" t="s">
        <v>370</v>
      </c>
      <c r="F99" s="308" t="s">
        <v>394</v>
      </c>
      <c r="G99" s="311" t="s">
        <v>1609</v>
      </c>
      <c r="H99" s="4" t="str">
        <f>Rqmnts!B140</f>
        <v>DPI 3.10.a</v>
      </c>
      <c r="I99" s="4" t="str">
        <f>Rqmnts!C140</f>
        <v>HAN - Meter Zigbee Certified</v>
      </c>
      <c r="K99" s="289" t="s">
        <v>348</v>
      </c>
      <c r="L99" s="9">
        <v>1</v>
      </c>
    </row>
    <row r="100" spans="1:12" x14ac:dyDescent="0.35">
      <c r="A100" s="42" t="s">
        <v>1234</v>
      </c>
      <c r="B100" s="255" t="s">
        <v>42</v>
      </c>
      <c r="C100" s="255" t="s">
        <v>1213</v>
      </c>
      <c r="D100" s="255" t="s">
        <v>340</v>
      </c>
      <c r="E100" s="255" t="s">
        <v>351</v>
      </c>
      <c r="F100" s="315" t="s">
        <v>394</v>
      </c>
      <c r="G100" s="311" t="s">
        <v>1608</v>
      </c>
      <c r="H100" s="4" t="str">
        <f>Rqmnts!B338</f>
        <v>MET1113</v>
      </c>
      <c r="I100" s="4" t="str">
        <f>Rqmnts!C338</f>
        <v>HAN Interface - Metrology Unaffected by HAN</v>
      </c>
      <c r="K100" s="289" t="s">
        <v>371</v>
      </c>
      <c r="L100" s="9">
        <v>1</v>
      </c>
    </row>
    <row r="101" spans="1:12" x14ac:dyDescent="0.35">
      <c r="A101" s="42" t="s">
        <v>1233</v>
      </c>
      <c r="B101" s="255" t="s">
        <v>42</v>
      </c>
      <c r="C101" s="255" t="s">
        <v>1213</v>
      </c>
      <c r="D101" s="255" t="s">
        <v>340</v>
      </c>
      <c r="E101" s="255" t="s">
        <v>391</v>
      </c>
      <c r="F101" s="315" t="s">
        <v>394</v>
      </c>
      <c r="G101" s="311" t="s">
        <v>1609</v>
      </c>
      <c r="H101" s="4" t="str">
        <f>Rqmnts!B336</f>
        <v>MET1111</v>
      </c>
      <c r="I101" s="4" t="str">
        <f>Rqmnts!C336</f>
        <v>HAN Interface - HAN Transmit Max Power of 100mW</v>
      </c>
      <c r="K101" s="289" t="s">
        <v>371</v>
      </c>
      <c r="L101" s="9">
        <v>1</v>
      </c>
    </row>
    <row r="102" spans="1:12" x14ac:dyDescent="0.35">
      <c r="A102" s="42" t="s">
        <v>1232</v>
      </c>
      <c r="B102" s="135" t="s">
        <v>42</v>
      </c>
      <c r="C102" s="255" t="s">
        <v>1213</v>
      </c>
      <c r="D102" s="135" t="s">
        <v>340</v>
      </c>
      <c r="E102" s="135" t="s">
        <v>391</v>
      </c>
      <c r="F102" s="315" t="s">
        <v>394</v>
      </c>
      <c r="G102" s="311" t="s">
        <v>1609</v>
      </c>
      <c r="H102" s="4" t="str">
        <f>Rqmnts!B337</f>
        <v>MET1112</v>
      </c>
      <c r="I102" s="4" t="str">
        <f>Rqmnts!C337</f>
        <v>HAN Interface - HAN Transmit Max Power Configurable</v>
      </c>
      <c r="K102" s="289" t="s">
        <v>371</v>
      </c>
      <c r="L102" s="9">
        <v>1</v>
      </c>
    </row>
    <row r="103" spans="1:12" x14ac:dyDescent="0.35">
      <c r="A103" s="42" t="s">
        <v>1221</v>
      </c>
      <c r="B103" s="135" t="s">
        <v>42</v>
      </c>
      <c r="C103" s="255" t="s">
        <v>1213</v>
      </c>
      <c r="D103" s="135" t="s">
        <v>340</v>
      </c>
      <c r="E103" s="135" t="s">
        <v>391</v>
      </c>
      <c r="F103" s="315" t="s">
        <v>394</v>
      </c>
      <c r="G103" s="311" t="s">
        <v>1609</v>
      </c>
      <c r="H103" s="4"/>
      <c r="I103" s="4" t="s">
        <v>1560</v>
      </c>
      <c r="K103" s="266" t="str">
        <f>I103</f>
        <v>Non-Rqmnt</v>
      </c>
      <c r="L103" s="9">
        <v>1</v>
      </c>
    </row>
    <row r="104" spans="1:12" x14ac:dyDescent="0.35">
      <c r="A104" s="42" t="s">
        <v>1228</v>
      </c>
      <c r="B104" s="135" t="s">
        <v>42</v>
      </c>
      <c r="C104" s="255" t="s">
        <v>1213</v>
      </c>
      <c r="D104" s="135" t="s">
        <v>340</v>
      </c>
      <c r="E104" s="135" t="s">
        <v>351</v>
      </c>
      <c r="F104" s="315" t="s">
        <v>394</v>
      </c>
      <c r="G104" s="311" t="s">
        <v>1609</v>
      </c>
      <c r="H104" s="4" t="str">
        <f>Rqmnts!B142</f>
        <v>DPI 3.10.c</v>
      </c>
      <c r="I104" s="4" t="str">
        <f>Rqmnts!C142</f>
        <v>HAN - Meters Operational In HAN Network</v>
      </c>
      <c r="K104" s="289" t="s">
        <v>348</v>
      </c>
      <c r="L104" s="9">
        <v>1</v>
      </c>
    </row>
    <row r="105" spans="1:12" x14ac:dyDescent="0.35">
      <c r="A105" s="42" t="s">
        <v>1216</v>
      </c>
      <c r="B105" s="135" t="s">
        <v>42</v>
      </c>
      <c r="C105" s="255" t="s">
        <v>1213</v>
      </c>
      <c r="D105" s="308" t="s">
        <v>339</v>
      </c>
      <c r="E105" s="135" t="s">
        <v>351</v>
      </c>
      <c r="F105" s="308" t="s">
        <v>394</v>
      </c>
      <c r="G105" s="311" t="s">
        <v>1609</v>
      </c>
      <c r="H105" s="4" t="str">
        <f>Rqmnts!B149</f>
        <v>DPI 3.10.e</v>
      </c>
      <c r="I105" s="4" t="str">
        <f>Rqmnts!C149</f>
        <v>HAN - Meters Join With Minimum 16 IHDs</v>
      </c>
      <c r="K105" s="289" t="s">
        <v>348</v>
      </c>
      <c r="L105" s="9">
        <v>1</v>
      </c>
    </row>
    <row r="106" spans="1:12" x14ac:dyDescent="0.35">
      <c r="A106" s="42" t="s">
        <v>1217</v>
      </c>
      <c r="B106" s="135" t="s">
        <v>42</v>
      </c>
      <c r="C106" s="255" t="s">
        <v>1213</v>
      </c>
      <c r="D106" s="135" t="s">
        <v>340</v>
      </c>
      <c r="E106" s="258" t="s">
        <v>390</v>
      </c>
      <c r="F106" s="315" t="s">
        <v>394</v>
      </c>
      <c r="G106" s="311" t="s">
        <v>1609</v>
      </c>
      <c r="H106" s="4" t="str">
        <f>Rqmnts!B120</f>
        <v>DPI 3.8.3.7</v>
      </c>
      <c r="I106" s="4" t="str">
        <f>Rqmnts!C120</f>
        <v>QoS and Other Events - Daily Collection - HAN</v>
      </c>
      <c r="K106" s="289" t="s">
        <v>348</v>
      </c>
      <c r="L106" s="9">
        <v>1</v>
      </c>
    </row>
    <row r="107" spans="1:12" x14ac:dyDescent="0.35">
      <c r="A107" s="42" t="s">
        <v>1229</v>
      </c>
      <c r="B107" s="135" t="s">
        <v>42</v>
      </c>
      <c r="C107" s="255" t="s">
        <v>1213</v>
      </c>
      <c r="D107" s="308" t="s">
        <v>339</v>
      </c>
      <c r="E107" s="135" t="s">
        <v>351</v>
      </c>
      <c r="F107" s="308" t="s">
        <v>394</v>
      </c>
      <c r="G107" s="311" t="s">
        <v>1609</v>
      </c>
      <c r="H107" s="4"/>
      <c r="I107" s="4" t="s">
        <v>1560</v>
      </c>
      <c r="K107" s="266" t="str">
        <f>I107</f>
        <v>Non-Rqmnt</v>
      </c>
      <c r="L107" s="9">
        <v>1</v>
      </c>
    </row>
    <row r="108" spans="1:12" x14ac:dyDescent="0.35">
      <c r="A108" s="42" t="s">
        <v>1230</v>
      </c>
      <c r="B108" s="255" t="s">
        <v>42</v>
      </c>
      <c r="C108" s="255" t="s">
        <v>1213</v>
      </c>
      <c r="D108" s="308" t="s">
        <v>339</v>
      </c>
      <c r="E108" s="255" t="s">
        <v>351</v>
      </c>
      <c r="F108" s="308" t="s">
        <v>394</v>
      </c>
      <c r="G108" s="311" t="s">
        <v>1609</v>
      </c>
      <c r="H108" s="4"/>
      <c r="I108" s="4" t="s">
        <v>1560</v>
      </c>
      <c r="K108" s="266" t="str">
        <f>I108</f>
        <v>Non-Rqmnt</v>
      </c>
      <c r="L108" s="9">
        <v>1</v>
      </c>
    </row>
    <row r="109" spans="1:12" x14ac:dyDescent="0.35">
      <c r="A109" s="42" t="s">
        <v>1218</v>
      </c>
      <c r="B109" s="135" t="s">
        <v>42</v>
      </c>
      <c r="C109" s="255" t="s">
        <v>1213</v>
      </c>
      <c r="D109" s="135" t="s">
        <v>340</v>
      </c>
      <c r="E109" s="258" t="s">
        <v>390</v>
      </c>
      <c r="F109" s="315" t="s">
        <v>394</v>
      </c>
      <c r="G109" s="311" t="s">
        <v>1609</v>
      </c>
      <c r="H109" s="4" t="str">
        <f>Rqmnts!B120</f>
        <v>DPI 3.8.3.7</v>
      </c>
      <c r="I109" s="4" t="str">
        <f>Rqmnts!C120</f>
        <v>QoS and Other Events - Daily Collection - HAN</v>
      </c>
      <c r="K109" s="289" t="s">
        <v>348</v>
      </c>
      <c r="L109" s="9">
        <v>1</v>
      </c>
    </row>
    <row r="110" spans="1:12" x14ac:dyDescent="0.35">
      <c r="A110" s="42" t="s">
        <v>1220</v>
      </c>
      <c r="B110" s="135" t="s">
        <v>42</v>
      </c>
      <c r="C110" s="255" t="s">
        <v>1213</v>
      </c>
      <c r="D110" s="308" t="s">
        <v>339</v>
      </c>
      <c r="E110" s="135" t="s">
        <v>351</v>
      </c>
      <c r="F110" s="308" t="s">
        <v>394</v>
      </c>
      <c r="G110" s="311" t="s">
        <v>1609</v>
      </c>
      <c r="H110" s="4" t="str">
        <f>Rqmnts!B147</f>
        <v>DPI 3.10.d</v>
      </c>
      <c r="I110" s="4" t="str">
        <f>Rqmnts!C147</f>
        <v>HAN - Meters Join HAN Securely</v>
      </c>
      <c r="K110" s="289" t="s">
        <v>348</v>
      </c>
      <c r="L110" s="9">
        <v>1</v>
      </c>
    </row>
    <row r="111" spans="1:12" x14ac:dyDescent="0.35">
      <c r="A111" s="42" t="s">
        <v>1219</v>
      </c>
      <c r="B111" s="135" t="s">
        <v>42</v>
      </c>
      <c r="C111" s="255" t="s">
        <v>1213</v>
      </c>
      <c r="D111" s="308" t="s">
        <v>339</v>
      </c>
      <c r="E111" s="135" t="s">
        <v>351</v>
      </c>
      <c r="F111" s="308" t="s">
        <v>394</v>
      </c>
      <c r="G111" s="311" t="s">
        <v>1609</v>
      </c>
      <c r="H111" s="4" t="str">
        <f>Rqmnts!B147</f>
        <v>DPI 3.10.d</v>
      </c>
      <c r="I111" s="4" t="str">
        <f>Rqmnts!C147</f>
        <v>HAN - Meters Join HAN Securely</v>
      </c>
      <c r="K111" s="289" t="s">
        <v>348</v>
      </c>
      <c r="L111" s="9">
        <v>1</v>
      </c>
    </row>
    <row r="112" spans="1:12" x14ac:dyDescent="0.35">
      <c r="A112" s="42" t="s">
        <v>1224</v>
      </c>
      <c r="B112" s="135" t="s">
        <v>42</v>
      </c>
      <c r="C112" s="255" t="s">
        <v>1213</v>
      </c>
      <c r="D112" s="308" t="s">
        <v>339</v>
      </c>
      <c r="E112" s="135" t="s">
        <v>393</v>
      </c>
      <c r="F112" s="308" t="s">
        <v>394</v>
      </c>
      <c r="G112" s="311" t="s">
        <v>1608</v>
      </c>
      <c r="H112" s="4" t="str">
        <f>Rqmnts!B142</f>
        <v>DPI 3.10.c</v>
      </c>
      <c r="I112" s="4" t="str">
        <f>Rqmnts!C142</f>
        <v>HAN - Meters Operational In HAN Network</v>
      </c>
      <c r="K112" s="289" t="s">
        <v>348</v>
      </c>
      <c r="L112" s="9">
        <v>1</v>
      </c>
    </row>
    <row r="113" spans="1:12" x14ac:dyDescent="0.35">
      <c r="A113" s="42" t="s">
        <v>1225</v>
      </c>
      <c r="B113" s="135" t="s">
        <v>42</v>
      </c>
      <c r="C113" s="255" t="s">
        <v>1213</v>
      </c>
      <c r="D113" s="308" t="s">
        <v>339</v>
      </c>
      <c r="E113" s="135" t="s">
        <v>393</v>
      </c>
      <c r="F113" s="308" t="s">
        <v>394</v>
      </c>
      <c r="G113" s="311" t="s">
        <v>1608</v>
      </c>
      <c r="H113" s="4" t="str">
        <f>Rqmnts!B142</f>
        <v>DPI 3.10.c</v>
      </c>
      <c r="I113" s="4" t="str">
        <f>Rqmnts!C142</f>
        <v>HAN - Meters Operational In HAN Network</v>
      </c>
      <c r="K113" s="289" t="s">
        <v>348</v>
      </c>
      <c r="L113" s="9">
        <v>1</v>
      </c>
    </row>
    <row r="114" spans="1:12" x14ac:dyDescent="0.35">
      <c r="A114" s="42" t="s">
        <v>1226</v>
      </c>
      <c r="B114" s="135" t="s">
        <v>42</v>
      </c>
      <c r="C114" s="255" t="s">
        <v>1213</v>
      </c>
      <c r="D114" s="308" t="s">
        <v>339</v>
      </c>
      <c r="E114" s="135" t="s">
        <v>393</v>
      </c>
      <c r="F114" s="308" t="s">
        <v>394</v>
      </c>
      <c r="G114" s="311" t="s">
        <v>1608</v>
      </c>
      <c r="H114" s="4" t="str">
        <f>Rqmnts!B142</f>
        <v>DPI 3.10.c</v>
      </c>
      <c r="I114" s="4" t="str">
        <f>Rqmnts!C142</f>
        <v>HAN - Meters Operational In HAN Network</v>
      </c>
      <c r="K114" s="289" t="s">
        <v>348</v>
      </c>
      <c r="L114" s="9">
        <v>1</v>
      </c>
    </row>
    <row r="115" spans="1:12" x14ac:dyDescent="0.35">
      <c r="A115" s="42" t="s">
        <v>1227</v>
      </c>
      <c r="B115" s="135" t="s">
        <v>42</v>
      </c>
      <c r="C115" s="255" t="s">
        <v>1213</v>
      </c>
      <c r="D115" s="308" t="s">
        <v>339</v>
      </c>
      <c r="E115" s="135" t="s">
        <v>393</v>
      </c>
      <c r="F115" s="308" t="s">
        <v>394</v>
      </c>
      <c r="G115" s="311" t="s">
        <v>1608</v>
      </c>
      <c r="H115" s="4" t="str">
        <f>Rqmnts!B142</f>
        <v>DPI 3.10.c</v>
      </c>
      <c r="I115" s="4" t="str">
        <f>Rqmnts!C142</f>
        <v>HAN - Meters Operational In HAN Network</v>
      </c>
      <c r="K115" s="289" t="s">
        <v>348</v>
      </c>
      <c r="L115" s="9">
        <v>1</v>
      </c>
    </row>
    <row r="116" spans="1:12" x14ac:dyDescent="0.35">
      <c r="A116" s="42" t="s">
        <v>1223</v>
      </c>
      <c r="B116" s="135" t="s">
        <v>42</v>
      </c>
      <c r="C116" s="255" t="s">
        <v>1213</v>
      </c>
      <c r="D116" s="308" t="s">
        <v>339</v>
      </c>
      <c r="E116" s="135" t="s">
        <v>345</v>
      </c>
      <c r="F116" s="308" t="s">
        <v>394</v>
      </c>
      <c r="G116" s="311" t="s">
        <v>339</v>
      </c>
      <c r="H116" s="4" t="str">
        <f>Rqmnts!B303</f>
        <v>MET1080B</v>
      </c>
      <c r="I116" s="4" t="str">
        <f>Rqmnts!C303</f>
        <v>Network Interfaces - LCD Display - HAN Operational Code &amp; Icon</v>
      </c>
      <c r="K116" s="289" t="s">
        <v>371</v>
      </c>
      <c r="L116" s="9">
        <v>1</v>
      </c>
    </row>
    <row r="117" spans="1:12" x14ac:dyDescent="0.35">
      <c r="A117" s="42" t="s">
        <v>1215</v>
      </c>
      <c r="B117" s="135" t="s">
        <v>42</v>
      </c>
      <c r="C117" s="255" t="s">
        <v>1213</v>
      </c>
      <c r="D117" s="135" t="s">
        <v>340</v>
      </c>
      <c r="E117" s="258" t="s">
        <v>390</v>
      </c>
      <c r="F117" s="315" t="s">
        <v>394</v>
      </c>
      <c r="G117" s="311" t="s">
        <v>1609</v>
      </c>
      <c r="H117" s="4" t="str">
        <f>Rqmnts!B126</f>
        <v>DPI 3.8.4.18</v>
      </c>
      <c r="I117" s="4" t="str">
        <f>Rqmnts!C126</f>
        <v>QoS and Other Events - HAN - IHD Message Acknowledgement</v>
      </c>
      <c r="K117" s="289" t="s">
        <v>348</v>
      </c>
      <c r="L117" s="9">
        <v>1</v>
      </c>
    </row>
    <row r="118" spans="1:12" x14ac:dyDescent="0.35">
      <c r="A118" s="42" t="s">
        <v>1387</v>
      </c>
      <c r="B118" s="135" t="s">
        <v>10</v>
      </c>
      <c r="C118" s="255" t="s">
        <v>1213</v>
      </c>
      <c r="D118" s="135" t="s">
        <v>337</v>
      </c>
      <c r="E118" s="258" t="s">
        <v>390</v>
      </c>
      <c r="F118" s="307" t="s">
        <v>1578</v>
      </c>
      <c r="G118" s="310"/>
      <c r="H118" s="4" t="str">
        <f>Rqmnts!B498</f>
        <v>LAN3095</v>
      </c>
      <c r="I118" s="4" t="str">
        <f>Rqmnts!C498</f>
        <v>AP Functional - Non Volatile Memory Capacity</v>
      </c>
      <c r="K118" s="289" t="s">
        <v>388</v>
      </c>
      <c r="L118" s="9">
        <v>1</v>
      </c>
    </row>
    <row r="119" spans="1:12" x14ac:dyDescent="0.35">
      <c r="A119" s="389" t="s">
        <v>1388</v>
      </c>
      <c r="B119" s="326" t="s">
        <v>10</v>
      </c>
      <c r="C119" s="326" t="s">
        <v>1213</v>
      </c>
      <c r="D119" s="326" t="s">
        <v>337</v>
      </c>
      <c r="E119" s="326" t="s">
        <v>370</v>
      </c>
      <c r="F119" s="326" t="s">
        <v>1578</v>
      </c>
      <c r="G119" s="326"/>
      <c r="H119" s="4" t="str">
        <f>Rqmnts!B470</f>
        <v>LAN3072</v>
      </c>
      <c r="I119" s="4" t="str">
        <f>Rqmnts!C470</f>
        <v>Relay Technical - Battery Power Monitoring</v>
      </c>
      <c r="K119" s="395" t="s">
        <v>388</v>
      </c>
      <c r="L119" s="396">
        <v>1</v>
      </c>
    </row>
    <row r="120" spans="1:12" x14ac:dyDescent="0.35">
      <c r="A120" s="327"/>
      <c r="B120" s="327"/>
      <c r="C120" s="327"/>
      <c r="D120" s="327"/>
      <c r="E120" s="327"/>
      <c r="F120" s="327"/>
      <c r="G120" s="327"/>
      <c r="H120" s="4" t="str">
        <f>Rqmnts!B520</f>
        <v>LAN3115</v>
      </c>
      <c r="I120" s="4" t="str">
        <f>Rqmnts!C520</f>
        <v>AP Technical - Battery Power Monitoring</v>
      </c>
      <c r="K120" s="395"/>
      <c r="L120" s="396"/>
    </row>
    <row r="121" spans="1:12" x14ac:dyDescent="0.35">
      <c r="A121" s="389" t="s">
        <v>1389</v>
      </c>
      <c r="B121" s="326" t="s">
        <v>10</v>
      </c>
      <c r="C121" s="326" t="s">
        <v>1213</v>
      </c>
      <c r="D121" s="326" t="s">
        <v>338</v>
      </c>
      <c r="E121" s="326" t="s">
        <v>390</v>
      </c>
      <c r="F121" s="326" t="s">
        <v>1578</v>
      </c>
      <c r="G121" s="326"/>
      <c r="H121" s="4" t="str">
        <f>Rqmnts!B452</f>
        <v>LAN3056c</v>
      </c>
      <c r="I121" s="4" t="str">
        <f>Rqmnts!C452</f>
        <v>Relay Functional - Loss of AC Power Event Notification</v>
      </c>
      <c r="K121" s="395" t="s">
        <v>388</v>
      </c>
      <c r="L121" s="396">
        <v>1</v>
      </c>
    </row>
    <row r="122" spans="1:12" x14ac:dyDescent="0.35">
      <c r="A122" s="327"/>
      <c r="B122" s="327"/>
      <c r="C122" s="327"/>
      <c r="D122" s="327"/>
      <c r="E122" s="327"/>
      <c r="F122" s="327"/>
      <c r="G122" s="327"/>
      <c r="H122" s="4" t="str">
        <f>Rqmnts!B496</f>
        <v>LAN3093c</v>
      </c>
      <c r="I122" s="4" t="str">
        <f>Rqmnts!C496</f>
        <v>AP Functional - Loss of AC Power Event Notification</v>
      </c>
      <c r="K122" s="395"/>
      <c r="L122" s="396"/>
    </row>
    <row r="123" spans="1:12" x14ac:dyDescent="0.35">
      <c r="A123" s="389" t="s">
        <v>1390</v>
      </c>
      <c r="B123" s="326" t="s">
        <v>10</v>
      </c>
      <c r="C123" s="326" t="s">
        <v>1213</v>
      </c>
      <c r="D123" s="326" t="s">
        <v>338</v>
      </c>
      <c r="E123" s="326" t="s">
        <v>390</v>
      </c>
      <c r="F123" s="326" t="s">
        <v>1578</v>
      </c>
      <c r="G123" s="326"/>
      <c r="H123" s="4" t="str">
        <f>Rqmnts!B450</f>
        <v>LAN3056a</v>
      </c>
      <c r="I123" s="4" t="str">
        <f>Rqmnts!C450</f>
        <v>Relay Functional - Loss of Battery Power Event Notification</v>
      </c>
      <c r="K123" s="395" t="s">
        <v>388</v>
      </c>
      <c r="L123" s="396">
        <v>1</v>
      </c>
    </row>
    <row r="124" spans="1:12" x14ac:dyDescent="0.35">
      <c r="A124" s="327"/>
      <c r="B124" s="327"/>
      <c r="C124" s="327"/>
      <c r="D124" s="327"/>
      <c r="E124" s="327"/>
      <c r="F124" s="327"/>
      <c r="G124" s="327"/>
      <c r="H124" s="4" t="str">
        <f>Rqmnts!B494</f>
        <v>LAN3093a</v>
      </c>
      <c r="I124" s="4" t="str">
        <f>Rqmnts!C494</f>
        <v>AP Functional - Loss of Battery Power Event Notification</v>
      </c>
      <c r="K124" s="395"/>
      <c r="L124" s="396"/>
    </row>
    <row r="125" spans="1:12" x14ac:dyDescent="0.35">
      <c r="A125" s="42" t="s">
        <v>1391</v>
      </c>
      <c r="B125" s="245" t="s">
        <v>10</v>
      </c>
      <c r="C125" s="255" t="s">
        <v>1213</v>
      </c>
      <c r="D125" s="308" t="s">
        <v>339</v>
      </c>
      <c r="E125" s="245" t="s">
        <v>351</v>
      </c>
      <c r="F125" s="308" t="s">
        <v>1577</v>
      </c>
      <c r="G125" s="311" t="s">
        <v>339</v>
      </c>
      <c r="H125" s="4" t="str">
        <f>Rqmnts!B259</f>
        <v>MET1050</v>
      </c>
      <c r="I125" s="4" t="str">
        <f>Rqmnts!C259</f>
        <v>Outage Detection - No Outage Recorded for 2 Phase Applications</v>
      </c>
      <c r="K125" s="289" t="s">
        <v>371</v>
      </c>
      <c r="L125" s="9">
        <v>1</v>
      </c>
    </row>
    <row r="126" spans="1:12" x14ac:dyDescent="0.35">
      <c r="A126" s="42" t="s">
        <v>1392</v>
      </c>
      <c r="B126" s="135" t="s">
        <v>10</v>
      </c>
      <c r="C126" s="255" t="s">
        <v>1213</v>
      </c>
      <c r="D126" s="308" t="s">
        <v>339</v>
      </c>
      <c r="E126" s="135" t="s">
        <v>351</v>
      </c>
      <c r="F126" s="308" t="s">
        <v>395</v>
      </c>
      <c r="G126" s="311" t="s">
        <v>1608</v>
      </c>
      <c r="H126" s="4" t="str">
        <f>Rqmnts!B102</f>
        <v>DPI 3.8.a</v>
      </c>
      <c r="I126" s="4" t="str">
        <f>Rqmnts!C102</f>
        <v>QoS and Other Events - 100 Event Minimum Capacity Storage</v>
      </c>
      <c r="K126" s="289" t="s">
        <v>348</v>
      </c>
      <c r="L126" s="9">
        <v>1</v>
      </c>
    </row>
    <row r="127" spans="1:12" x14ac:dyDescent="0.35">
      <c r="A127" s="42" t="s">
        <v>1393</v>
      </c>
      <c r="B127" s="245" t="s">
        <v>10</v>
      </c>
      <c r="C127" s="255" t="s">
        <v>1213</v>
      </c>
      <c r="D127" s="308" t="s">
        <v>339</v>
      </c>
      <c r="E127" s="245" t="s">
        <v>345</v>
      </c>
      <c r="F127" s="308" t="s">
        <v>395</v>
      </c>
      <c r="G127" s="311" t="s">
        <v>339</v>
      </c>
      <c r="H127" s="4" t="str">
        <f>Rqmnts!B365</f>
        <v>MET1153C</v>
      </c>
      <c r="I127" s="4" t="str">
        <f>Rqmnts!C365</f>
        <v>Local Display - Operating status and alarm conditions</v>
      </c>
      <c r="K127" s="289" t="s">
        <v>371</v>
      </c>
      <c r="L127" s="9">
        <v>1</v>
      </c>
    </row>
    <row r="128" spans="1:12" x14ac:dyDescent="0.35">
      <c r="A128" s="42" t="s">
        <v>1603</v>
      </c>
      <c r="B128" s="250" t="s">
        <v>10</v>
      </c>
      <c r="C128" s="255" t="s">
        <v>1213</v>
      </c>
      <c r="D128" s="308" t="s">
        <v>339</v>
      </c>
      <c r="E128" s="258" t="s">
        <v>390</v>
      </c>
      <c r="F128" s="308" t="s">
        <v>395</v>
      </c>
      <c r="G128" s="311" t="s">
        <v>1608</v>
      </c>
      <c r="H128" s="4" t="str">
        <f>Rqmnts!B348</f>
        <v>MET1140</v>
      </c>
      <c r="I128" s="4" t="str">
        <f>Rqmnts!C348</f>
        <v>RTC Reserve Power - Low Reserve Power Detect &amp; Notify - NMS &amp; Local Display</v>
      </c>
      <c r="K128" s="289" t="s">
        <v>371</v>
      </c>
      <c r="L128" s="9">
        <v>1</v>
      </c>
    </row>
    <row r="129" spans="1:12" x14ac:dyDescent="0.35">
      <c r="A129" s="42" t="s">
        <v>1604</v>
      </c>
      <c r="B129" s="303" t="s">
        <v>10</v>
      </c>
      <c r="C129" s="303" t="s">
        <v>1213</v>
      </c>
      <c r="D129" s="308" t="s">
        <v>339</v>
      </c>
      <c r="E129" s="303" t="s">
        <v>345</v>
      </c>
      <c r="F129" s="308" t="s">
        <v>395</v>
      </c>
      <c r="G129" s="311" t="s">
        <v>339</v>
      </c>
      <c r="H129" s="4" t="str">
        <f>Rqmnts!B348</f>
        <v>MET1140</v>
      </c>
      <c r="I129" s="4" t="str">
        <f>Rqmnts!C348</f>
        <v>RTC Reserve Power - Low Reserve Power Detect &amp; Notify - NMS &amp; Local Display</v>
      </c>
      <c r="K129" s="305" t="s">
        <v>371</v>
      </c>
      <c r="L129" s="304">
        <v>1</v>
      </c>
    </row>
    <row r="130" spans="1:12" x14ac:dyDescent="0.35">
      <c r="A130" s="42" t="s">
        <v>1489</v>
      </c>
      <c r="B130" s="277" t="s">
        <v>10</v>
      </c>
      <c r="C130" s="277" t="s">
        <v>1213</v>
      </c>
      <c r="D130" s="308" t="s">
        <v>339</v>
      </c>
      <c r="E130" s="277" t="s">
        <v>345</v>
      </c>
      <c r="F130" s="308" t="s">
        <v>395</v>
      </c>
      <c r="G130" s="311" t="s">
        <v>339</v>
      </c>
      <c r="H130" s="4" t="str">
        <f>Rqmnts!B380</f>
        <v>MET1156</v>
      </c>
      <c r="I130" s="4" t="str">
        <f>Rqmnts!C380</f>
        <v>Local Display - Scroll Through of Selected Program Items</v>
      </c>
      <c r="K130" s="289" t="s">
        <v>371</v>
      </c>
      <c r="L130" s="278">
        <v>1</v>
      </c>
    </row>
    <row r="131" spans="1:12" x14ac:dyDescent="0.35">
      <c r="A131" s="42" t="s">
        <v>1487</v>
      </c>
      <c r="B131" s="274" t="s">
        <v>10</v>
      </c>
      <c r="C131" s="274" t="s">
        <v>1213</v>
      </c>
      <c r="D131" s="308" t="s">
        <v>339</v>
      </c>
      <c r="E131" s="277" t="s">
        <v>345</v>
      </c>
      <c r="F131" s="308" t="s">
        <v>395</v>
      </c>
      <c r="G131" s="311" t="s">
        <v>339</v>
      </c>
      <c r="H131" s="4" t="str">
        <f>Rqmnts!B369</f>
        <v>MET1153G</v>
      </c>
      <c r="I131" s="4" t="str">
        <f>Rqmnts!C369</f>
        <v>Local Display - Property number where electronic coding is used</v>
      </c>
      <c r="K131" s="289" t="s">
        <v>371</v>
      </c>
      <c r="L131" s="275">
        <v>1</v>
      </c>
    </row>
    <row r="132" spans="1:12" x14ac:dyDescent="0.35">
      <c r="A132" s="42" t="s">
        <v>1394</v>
      </c>
      <c r="B132" s="223" t="s">
        <v>10</v>
      </c>
      <c r="C132" s="255" t="s">
        <v>1213</v>
      </c>
      <c r="D132" s="223" t="s">
        <v>340</v>
      </c>
      <c r="E132" s="258" t="s">
        <v>390</v>
      </c>
      <c r="F132" s="308" t="s">
        <v>395</v>
      </c>
      <c r="G132" s="311" t="s">
        <v>1609</v>
      </c>
      <c r="H132" s="4" t="str">
        <f>Rqmnts!B667</f>
        <v>NMS6049D</v>
      </c>
      <c r="I132" s="4" t="str">
        <f>Rqmnts!C667</f>
        <v>Auditing &amp; Reporting - Detected Failures</v>
      </c>
      <c r="K132" s="289" t="s">
        <v>389</v>
      </c>
      <c r="L132" s="9">
        <v>1</v>
      </c>
    </row>
    <row r="133" spans="1:12" x14ac:dyDescent="0.35">
      <c r="A133" s="42" t="s">
        <v>1282</v>
      </c>
      <c r="B133" s="135" t="s">
        <v>40</v>
      </c>
      <c r="C133" s="255" t="s">
        <v>1213</v>
      </c>
      <c r="D133" s="308" t="s">
        <v>339</v>
      </c>
      <c r="E133" s="135" t="s">
        <v>344</v>
      </c>
      <c r="F133" s="308" t="s">
        <v>394</v>
      </c>
      <c r="G133" s="311" t="s">
        <v>339</v>
      </c>
      <c r="H133" s="4" t="str">
        <f>Rqmnts!B88</f>
        <v>DPI 3.6.2.a.5</v>
      </c>
      <c r="I133" s="4" t="str">
        <f>Rqmnts!C88</f>
        <v>Load Control - Boost &amp; Boost Primacy</v>
      </c>
      <c r="K133" s="289" t="s">
        <v>348</v>
      </c>
      <c r="L133" s="9">
        <v>1</v>
      </c>
    </row>
    <row r="134" spans="1:12" x14ac:dyDescent="0.35">
      <c r="A134" s="42" t="s">
        <v>1283</v>
      </c>
      <c r="B134" s="135" t="s">
        <v>40</v>
      </c>
      <c r="C134" s="255" t="s">
        <v>1213</v>
      </c>
      <c r="D134" s="308" t="s">
        <v>339</v>
      </c>
      <c r="E134" s="258" t="s">
        <v>344</v>
      </c>
      <c r="F134" s="308" t="s">
        <v>394</v>
      </c>
      <c r="G134" s="311" t="s">
        <v>339</v>
      </c>
      <c r="H134" s="4" t="str">
        <f>Rqmnts!B88</f>
        <v>DPI 3.6.2.a.5</v>
      </c>
      <c r="I134" s="4" t="str">
        <f>Rqmnts!C88</f>
        <v>Load Control - Boost &amp; Boost Primacy</v>
      </c>
      <c r="K134" s="289" t="s">
        <v>348</v>
      </c>
      <c r="L134" s="9">
        <v>1</v>
      </c>
    </row>
    <row r="135" spans="1:12" x14ac:dyDescent="0.35">
      <c r="A135" s="42" t="s">
        <v>1284</v>
      </c>
      <c r="B135" s="135" t="s">
        <v>40</v>
      </c>
      <c r="C135" s="255" t="s">
        <v>1213</v>
      </c>
      <c r="D135" s="308" t="s">
        <v>340</v>
      </c>
      <c r="E135" s="258" t="s">
        <v>390</v>
      </c>
      <c r="F135" s="308" t="s">
        <v>394</v>
      </c>
      <c r="G135" s="311" t="s">
        <v>1608</v>
      </c>
      <c r="H135" s="4" t="str">
        <f>Rqmnts!B113</f>
        <v>DPI 3.8.3.2</v>
      </c>
      <c r="I135" s="4" t="str">
        <f>Rqmnts!C113</f>
        <v>QoS and Other Events - Daily Collection - Boost</v>
      </c>
      <c r="K135" s="289" t="s">
        <v>348</v>
      </c>
      <c r="L135" s="9">
        <v>1</v>
      </c>
    </row>
    <row r="136" spans="1:12" x14ac:dyDescent="0.35">
      <c r="A136" s="42" t="s">
        <v>1285</v>
      </c>
      <c r="B136" s="135" t="s">
        <v>40</v>
      </c>
      <c r="C136" s="255" t="s">
        <v>1213</v>
      </c>
      <c r="D136" s="308" t="s">
        <v>339</v>
      </c>
      <c r="E136" s="258" t="s">
        <v>345</v>
      </c>
      <c r="F136" s="308" t="s">
        <v>394</v>
      </c>
      <c r="G136" s="311" t="s">
        <v>339</v>
      </c>
      <c r="H136" s="4" t="str">
        <f>Rqmnts!B245</f>
        <v xml:space="preserve">MET1039 </v>
      </c>
      <c r="I136" s="4" t="str">
        <f>Rqmnts!C245</f>
        <v>Load Control - Boost - LCD Display</v>
      </c>
      <c r="K136" s="289" t="s">
        <v>371</v>
      </c>
      <c r="L136" s="9">
        <v>1</v>
      </c>
    </row>
    <row r="137" spans="1:12" x14ac:dyDescent="0.35">
      <c r="A137" s="42" t="s">
        <v>1286</v>
      </c>
      <c r="B137" s="135" t="s">
        <v>40</v>
      </c>
      <c r="C137" s="255" t="s">
        <v>1213</v>
      </c>
      <c r="D137" s="308" t="s">
        <v>339</v>
      </c>
      <c r="E137" s="258" t="s">
        <v>344</v>
      </c>
      <c r="F137" s="308" t="s">
        <v>394</v>
      </c>
      <c r="G137" s="311" t="s">
        <v>339</v>
      </c>
      <c r="H137" s="4" t="str">
        <f>Rqmnts!B88</f>
        <v>DPI 3.6.2.a.5</v>
      </c>
      <c r="I137" s="4" t="str">
        <f>Rqmnts!C88</f>
        <v>Load Control - Boost &amp; Boost Primacy</v>
      </c>
      <c r="K137" s="289" t="s">
        <v>348</v>
      </c>
      <c r="L137" s="9">
        <v>1</v>
      </c>
    </row>
    <row r="138" spans="1:12" x14ac:dyDescent="0.35">
      <c r="A138" s="42" t="s">
        <v>1287</v>
      </c>
      <c r="B138" s="135" t="s">
        <v>40</v>
      </c>
      <c r="C138" s="255" t="s">
        <v>1213</v>
      </c>
      <c r="D138" s="135" t="s">
        <v>340</v>
      </c>
      <c r="E138" s="135" t="s">
        <v>351</v>
      </c>
      <c r="F138" s="315" t="s">
        <v>394</v>
      </c>
      <c r="G138" s="311" t="s">
        <v>1608</v>
      </c>
      <c r="H138" s="4" t="str">
        <f>Rqmnts!B88</f>
        <v>DPI 3.6.2.a.5</v>
      </c>
      <c r="I138" s="4" t="str">
        <f>Rqmnts!C88</f>
        <v>Load Control - Boost &amp; Boost Primacy</v>
      </c>
      <c r="K138" s="289" t="s">
        <v>348</v>
      </c>
      <c r="L138" s="9">
        <v>1</v>
      </c>
    </row>
    <row r="139" spans="1:12" x14ac:dyDescent="0.35">
      <c r="A139" s="42" t="s">
        <v>1288</v>
      </c>
      <c r="B139" s="135" t="s">
        <v>40</v>
      </c>
      <c r="C139" s="255" t="s">
        <v>1213</v>
      </c>
      <c r="D139" s="135" t="s">
        <v>340</v>
      </c>
      <c r="E139" s="258" t="s">
        <v>351</v>
      </c>
      <c r="F139" s="315" t="s">
        <v>394</v>
      </c>
      <c r="G139" s="311" t="s">
        <v>1608</v>
      </c>
      <c r="H139" s="4" t="str">
        <f>Rqmnts!B88</f>
        <v>DPI 3.6.2.a.5</v>
      </c>
      <c r="I139" s="4" t="str">
        <f>Rqmnts!C88</f>
        <v>Load Control - Boost &amp; Boost Primacy</v>
      </c>
      <c r="K139" s="289" t="s">
        <v>348</v>
      </c>
      <c r="L139" s="9">
        <v>1</v>
      </c>
    </row>
    <row r="140" spans="1:12" x14ac:dyDescent="0.35">
      <c r="A140" s="42" t="s">
        <v>1289</v>
      </c>
      <c r="B140" s="135" t="s">
        <v>40</v>
      </c>
      <c r="C140" s="255" t="s">
        <v>1213</v>
      </c>
      <c r="D140" s="308" t="s">
        <v>339</v>
      </c>
      <c r="E140" s="135" t="s">
        <v>345</v>
      </c>
      <c r="F140" s="308" t="s">
        <v>394</v>
      </c>
      <c r="G140" s="311" t="s">
        <v>339</v>
      </c>
      <c r="H140" s="4" t="str">
        <f>Rqmnts!B93</f>
        <v>DPI 3.6.2.a.8</v>
      </c>
      <c r="I140" s="4" t="str">
        <f>Rqmnts!C93</f>
        <v>Load Control - Local LC Status Indication</v>
      </c>
      <c r="K140" s="289" t="s">
        <v>348</v>
      </c>
      <c r="L140" s="9">
        <v>1</v>
      </c>
    </row>
    <row r="141" spans="1:12" x14ac:dyDescent="0.35">
      <c r="A141" s="42" t="s">
        <v>1290</v>
      </c>
      <c r="B141" s="135" t="s">
        <v>40</v>
      </c>
      <c r="C141" s="255" t="s">
        <v>1213</v>
      </c>
      <c r="D141" s="308" t="s">
        <v>339</v>
      </c>
      <c r="E141" s="258" t="s">
        <v>345</v>
      </c>
      <c r="F141" s="308" t="s">
        <v>394</v>
      </c>
      <c r="G141" s="311" t="s">
        <v>339</v>
      </c>
      <c r="H141" s="4" t="str">
        <f>Rqmnts!B93</f>
        <v>DPI 3.6.2.a.8</v>
      </c>
      <c r="I141" s="4" t="str">
        <f>Rqmnts!C93</f>
        <v>Load Control - Local LC Status Indication</v>
      </c>
      <c r="K141" s="289" t="s">
        <v>348</v>
      </c>
      <c r="L141" s="9">
        <v>1</v>
      </c>
    </row>
    <row r="142" spans="1:12" x14ac:dyDescent="0.35">
      <c r="A142" s="42" t="s">
        <v>1291</v>
      </c>
      <c r="B142" s="135" t="s">
        <v>40</v>
      </c>
      <c r="C142" s="255" t="s">
        <v>1213</v>
      </c>
      <c r="D142" s="135" t="s">
        <v>340</v>
      </c>
      <c r="E142" s="135" t="s">
        <v>351</v>
      </c>
      <c r="F142" s="315" t="s">
        <v>394</v>
      </c>
      <c r="G142" s="313" t="s">
        <v>1608</v>
      </c>
      <c r="H142" s="4" t="str">
        <f>Rqmnts!B96</f>
        <v>DPI 3.6.4.a</v>
      </c>
      <c r="I142" s="4" t="str">
        <f>Rqmnts!C96</f>
        <v>Load Control - Random LC Switching Delay</v>
      </c>
      <c r="K142" s="289" t="s">
        <v>348</v>
      </c>
      <c r="L142" s="9">
        <v>1</v>
      </c>
    </row>
    <row r="143" spans="1:12" x14ac:dyDescent="0.35">
      <c r="A143" s="42" t="s">
        <v>1292</v>
      </c>
      <c r="B143" s="135" t="s">
        <v>40</v>
      </c>
      <c r="C143" s="255" t="s">
        <v>1213</v>
      </c>
      <c r="D143" s="135" t="s">
        <v>340</v>
      </c>
      <c r="E143" s="135" t="s">
        <v>351</v>
      </c>
      <c r="F143" s="315" t="s">
        <v>394</v>
      </c>
      <c r="G143" s="313" t="s">
        <v>1608</v>
      </c>
      <c r="H143" s="4" t="str">
        <f>Rqmnts!B96</f>
        <v>DPI 3.6.4.a</v>
      </c>
      <c r="I143" s="4" t="str">
        <f>Rqmnts!C96</f>
        <v>Load Control - Random LC Switching Delay</v>
      </c>
      <c r="K143" s="289" t="s">
        <v>348</v>
      </c>
      <c r="L143" s="9">
        <v>1</v>
      </c>
    </row>
    <row r="144" spans="1:12" x14ac:dyDescent="0.35">
      <c r="A144" s="42" t="s">
        <v>1293</v>
      </c>
      <c r="B144" s="135" t="s">
        <v>40</v>
      </c>
      <c r="C144" s="255" t="s">
        <v>1213</v>
      </c>
      <c r="D144" s="135" t="s">
        <v>340</v>
      </c>
      <c r="E144" s="245" t="s">
        <v>392</v>
      </c>
      <c r="F144" s="315" t="s">
        <v>394</v>
      </c>
      <c r="G144" s="313" t="s">
        <v>1608</v>
      </c>
      <c r="H144" s="4" t="str">
        <f>Rqmnts!B84</f>
        <v>DPI 3.6.2.a.4</v>
      </c>
      <c r="I144" s="4" t="str">
        <f>Rqmnts!C84</f>
        <v>Load Control - Override Capability</v>
      </c>
      <c r="K144" s="289" t="s">
        <v>348</v>
      </c>
      <c r="L144" s="9">
        <v>1</v>
      </c>
    </row>
    <row r="145" spans="1:12" x14ac:dyDescent="0.35">
      <c r="A145" s="42" t="s">
        <v>1294</v>
      </c>
      <c r="B145" s="135" t="s">
        <v>40</v>
      </c>
      <c r="C145" s="255" t="s">
        <v>1213</v>
      </c>
      <c r="D145" s="135" t="s">
        <v>340</v>
      </c>
      <c r="E145" s="245" t="s">
        <v>392</v>
      </c>
      <c r="F145" s="315" t="s">
        <v>394</v>
      </c>
      <c r="G145" s="313" t="s">
        <v>1608</v>
      </c>
      <c r="H145" s="4" t="str">
        <f>Rqmnts!B84</f>
        <v>DPI 3.6.2.a.4</v>
      </c>
      <c r="I145" s="4" t="str">
        <f>Rqmnts!C84</f>
        <v>Load Control - Override Capability</v>
      </c>
      <c r="K145" s="289" t="s">
        <v>348</v>
      </c>
      <c r="L145" s="9">
        <v>1</v>
      </c>
    </row>
    <row r="146" spans="1:12" x14ac:dyDescent="0.35">
      <c r="A146" s="42" t="s">
        <v>1295</v>
      </c>
      <c r="B146" s="135" t="s">
        <v>40</v>
      </c>
      <c r="C146" s="255" t="s">
        <v>1213</v>
      </c>
      <c r="D146" s="135" t="s">
        <v>340</v>
      </c>
      <c r="E146" s="245" t="s">
        <v>392</v>
      </c>
      <c r="F146" s="315" t="s">
        <v>394</v>
      </c>
      <c r="G146" s="313" t="s">
        <v>1608</v>
      </c>
      <c r="H146" s="4" t="str">
        <f>Rqmnts!B76</f>
        <v>DPI 3.6.2.a.1</v>
      </c>
      <c r="I146" s="4" t="str">
        <f>Rqmnts!C76</f>
        <v xml:space="preserve">Load Control - Controlled by Bcast Groups </v>
      </c>
      <c r="K146" s="289" t="s">
        <v>348</v>
      </c>
      <c r="L146" s="9">
        <v>1</v>
      </c>
    </row>
    <row r="147" spans="1:12" x14ac:dyDescent="0.35">
      <c r="A147" s="42" t="s">
        <v>1296</v>
      </c>
      <c r="B147" s="135" t="s">
        <v>40</v>
      </c>
      <c r="C147" s="255" t="s">
        <v>1213</v>
      </c>
      <c r="D147" s="308" t="s">
        <v>339</v>
      </c>
      <c r="E147" s="135" t="s">
        <v>344</v>
      </c>
      <c r="F147" s="308" t="s">
        <v>394</v>
      </c>
      <c r="G147" s="311" t="s">
        <v>339</v>
      </c>
      <c r="H147" s="4"/>
      <c r="I147" s="4" t="s">
        <v>1560</v>
      </c>
      <c r="K147" s="266" t="str">
        <f>I147</f>
        <v>Non-Rqmnt</v>
      </c>
      <c r="L147" s="9">
        <v>1</v>
      </c>
    </row>
    <row r="148" spans="1:12" x14ac:dyDescent="0.35">
      <c r="A148" s="42" t="s">
        <v>1297</v>
      </c>
      <c r="B148" s="135" t="s">
        <v>40</v>
      </c>
      <c r="C148" s="255" t="s">
        <v>1213</v>
      </c>
      <c r="D148" s="135" t="s">
        <v>340</v>
      </c>
      <c r="E148" s="245" t="s">
        <v>392</v>
      </c>
      <c r="F148" s="315" t="s">
        <v>394</v>
      </c>
      <c r="G148" s="313" t="s">
        <v>1608</v>
      </c>
      <c r="H148" s="4" t="str">
        <f>Rqmnts!B84</f>
        <v>DPI 3.6.2.a.4</v>
      </c>
      <c r="I148" s="4" t="str">
        <f>Rqmnts!C84</f>
        <v>Load Control - Override Capability</v>
      </c>
      <c r="K148" s="289" t="s">
        <v>348</v>
      </c>
      <c r="L148" s="9">
        <v>1</v>
      </c>
    </row>
    <row r="149" spans="1:12" x14ac:dyDescent="0.35">
      <c r="A149" s="42" t="s">
        <v>1298</v>
      </c>
      <c r="B149" s="135" t="s">
        <v>40</v>
      </c>
      <c r="C149" s="255" t="s">
        <v>1213</v>
      </c>
      <c r="D149" s="135" t="s">
        <v>340</v>
      </c>
      <c r="E149" s="245" t="s">
        <v>392</v>
      </c>
      <c r="F149" s="315" t="s">
        <v>394</v>
      </c>
      <c r="G149" s="313" t="s">
        <v>1608</v>
      </c>
      <c r="H149" s="4" t="str">
        <f>Rqmnts!B84</f>
        <v>DPI 3.6.2.a.4</v>
      </c>
      <c r="I149" s="4" t="str">
        <f>Rqmnts!C84</f>
        <v>Load Control - Override Capability</v>
      </c>
      <c r="K149" s="289" t="s">
        <v>348</v>
      </c>
      <c r="L149" s="9">
        <v>1</v>
      </c>
    </row>
    <row r="150" spans="1:12" x14ac:dyDescent="0.35">
      <c r="A150" s="42" t="s">
        <v>1299</v>
      </c>
      <c r="B150" s="135" t="s">
        <v>40</v>
      </c>
      <c r="C150" s="255" t="s">
        <v>1213</v>
      </c>
      <c r="D150" s="135" t="s">
        <v>340</v>
      </c>
      <c r="E150" s="245" t="s">
        <v>392</v>
      </c>
      <c r="F150" s="315" t="s">
        <v>394</v>
      </c>
      <c r="G150" s="313" t="s">
        <v>1608</v>
      </c>
      <c r="H150" s="4" t="str">
        <f>Rqmnts!B76</f>
        <v>DPI 3.6.2.a.1</v>
      </c>
      <c r="I150" s="4" t="str">
        <f>Rqmnts!C76</f>
        <v xml:space="preserve">Load Control - Controlled by Bcast Groups </v>
      </c>
      <c r="K150" s="289" t="s">
        <v>348</v>
      </c>
      <c r="L150" s="9">
        <v>1</v>
      </c>
    </row>
    <row r="151" spans="1:12" x14ac:dyDescent="0.35">
      <c r="A151" s="42" t="s">
        <v>1296</v>
      </c>
      <c r="B151" s="135" t="s">
        <v>40</v>
      </c>
      <c r="C151" s="255" t="s">
        <v>1213</v>
      </c>
      <c r="D151" s="308" t="s">
        <v>339</v>
      </c>
      <c r="E151" s="135" t="s">
        <v>344</v>
      </c>
      <c r="F151" s="308" t="s">
        <v>394</v>
      </c>
      <c r="G151" s="311" t="s">
        <v>339</v>
      </c>
      <c r="H151" s="4"/>
      <c r="I151" s="4" t="s">
        <v>1560</v>
      </c>
      <c r="K151" s="266" t="str">
        <f>I151</f>
        <v>Non-Rqmnt</v>
      </c>
      <c r="L151" s="9">
        <v>1</v>
      </c>
    </row>
    <row r="152" spans="1:12" x14ac:dyDescent="0.35">
      <c r="A152" s="42" t="s">
        <v>1300</v>
      </c>
      <c r="B152" s="135" t="s">
        <v>40</v>
      </c>
      <c r="C152" s="255" t="s">
        <v>1213</v>
      </c>
      <c r="D152" s="135" t="s">
        <v>340</v>
      </c>
      <c r="E152" s="258" t="s">
        <v>390</v>
      </c>
      <c r="F152" s="315" t="s">
        <v>394</v>
      </c>
      <c r="G152" s="311" t="s">
        <v>1608</v>
      </c>
      <c r="H152" s="4" t="str">
        <f>Rqmnts!B118</f>
        <v>DPI 3.8.3.6</v>
      </c>
      <c r="I152" s="4" t="str">
        <f>Rqmnts!C118</f>
        <v>QoS and Other Events - Daily Collection - LC Override</v>
      </c>
      <c r="K152" s="266" t="s">
        <v>348</v>
      </c>
      <c r="L152" s="9">
        <v>1</v>
      </c>
    </row>
    <row r="153" spans="1:12" x14ac:dyDescent="0.35">
      <c r="A153" s="42" t="s">
        <v>1301</v>
      </c>
      <c r="B153" s="135" t="s">
        <v>40</v>
      </c>
      <c r="C153" s="255" t="s">
        <v>1213</v>
      </c>
      <c r="D153" s="135" t="s">
        <v>340</v>
      </c>
      <c r="E153" s="258" t="s">
        <v>390</v>
      </c>
      <c r="F153" s="315" t="s">
        <v>394</v>
      </c>
      <c r="G153" s="311" t="s">
        <v>1608</v>
      </c>
      <c r="H153" s="4" t="str">
        <f>Rqmnts!B118</f>
        <v>DPI 3.8.3.6</v>
      </c>
      <c r="I153" s="4" t="str">
        <f>Rqmnts!C118</f>
        <v>QoS and Other Events - Daily Collection - LC Override</v>
      </c>
      <c r="K153" s="266" t="s">
        <v>348</v>
      </c>
      <c r="L153" s="9">
        <v>1</v>
      </c>
    </row>
    <row r="154" spans="1:12" x14ac:dyDescent="0.35">
      <c r="A154" s="42" t="s">
        <v>1302</v>
      </c>
      <c r="B154" s="135" t="s">
        <v>40</v>
      </c>
      <c r="C154" s="135" t="s">
        <v>1254</v>
      </c>
      <c r="D154" s="308" t="s">
        <v>339</v>
      </c>
      <c r="E154" s="135" t="s">
        <v>351</v>
      </c>
      <c r="F154" s="308" t="s">
        <v>395</v>
      </c>
      <c r="G154" s="311" t="s">
        <v>339</v>
      </c>
      <c r="H154" s="4" t="str">
        <f>Rqmnts!B78</f>
        <v>DPI 3.6.2.a.2</v>
      </c>
      <c r="I154" s="4" t="str">
        <f>Rqmnts!C78</f>
        <v>Load Control - Storage In the Meter of On-Off Times</v>
      </c>
      <c r="K154" s="266" t="s">
        <v>348</v>
      </c>
      <c r="L154" s="288">
        <v>0</v>
      </c>
    </row>
    <row r="155" spans="1:12" x14ac:dyDescent="0.35">
      <c r="A155" s="42" t="s">
        <v>1303</v>
      </c>
      <c r="B155" s="135" t="s">
        <v>40</v>
      </c>
      <c r="C155" s="255" t="s">
        <v>1213</v>
      </c>
      <c r="D155" s="308" t="s">
        <v>339</v>
      </c>
      <c r="E155" s="135" t="s">
        <v>351</v>
      </c>
      <c r="F155" s="308" t="s">
        <v>394</v>
      </c>
      <c r="G155" s="311" t="s">
        <v>339</v>
      </c>
      <c r="H155" s="4" t="str">
        <f>Rqmnts!B78</f>
        <v>DPI 3.6.2.a.2</v>
      </c>
      <c r="I155" s="4" t="str">
        <f>Rqmnts!C78</f>
        <v>Load Control - Storage In the Meter of On-Off Times</v>
      </c>
      <c r="K155" s="289" t="s">
        <v>348</v>
      </c>
      <c r="L155" s="9">
        <v>1</v>
      </c>
    </row>
    <row r="156" spans="1:12" x14ac:dyDescent="0.35">
      <c r="A156" s="42" t="s">
        <v>1304</v>
      </c>
      <c r="B156" s="135" t="s">
        <v>40</v>
      </c>
      <c r="C156" s="255" t="s">
        <v>1213</v>
      </c>
      <c r="D156" s="308" t="s">
        <v>339</v>
      </c>
      <c r="E156" s="308" t="s">
        <v>390</v>
      </c>
      <c r="F156" s="308" t="s">
        <v>394</v>
      </c>
      <c r="G156" s="311" t="s">
        <v>339</v>
      </c>
      <c r="H156" s="4" t="str">
        <f>Rqmnts!B96</f>
        <v>DPI 3.6.4.a</v>
      </c>
      <c r="I156" s="4" t="str">
        <f>Rqmnts!C96</f>
        <v>Load Control - Random LC Switching Delay</v>
      </c>
      <c r="K156" s="289" t="s">
        <v>348</v>
      </c>
      <c r="L156" s="9">
        <v>1</v>
      </c>
    </row>
    <row r="157" spans="1:12" x14ac:dyDescent="0.35">
      <c r="A157" s="42" t="s">
        <v>1305</v>
      </c>
      <c r="B157" s="135" t="s">
        <v>40</v>
      </c>
      <c r="C157" s="255" t="s">
        <v>1213</v>
      </c>
      <c r="D157" s="135" t="s">
        <v>340</v>
      </c>
      <c r="E157" s="258" t="s">
        <v>390</v>
      </c>
      <c r="F157" s="315" t="s">
        <v>394</v>
      </c>
      <c r="G157" s="311" t="s">
        <v>1608</v>
      </c>
      <c r="H157" s="4" t="str">
        <f>Rqmnts!B78</f>
        <v>DPI 3.6.2.a.2</v>
      </c>
      <c r="I157" s="4" t="str">
        <f>Rqmnts!C78</f>
        <v>Load Control - Storage In the Meter of On-Off Times</v>
      </c>
      <c r="K157" s="289" t="s">
        <v>348</v>
      </c>
      <c r="L157" s="9">
        <v>1</v>
      </c>
    </row>
    <row r="158" spans="1:12" x14ac:dyDescent="0.35">
      <c r="A158" s="389" t="s">
        <v>1546</v>
      </c>
      <c r="B158" s="326" t="s">
        <v>6</v>
      </c>
      <c r="C158" s="326" t="s">
        <v>1213</v>
      </c>
      <c r="D158" s="326" t="s">
        <v>339</v>
      </c>
      <c r="E158" s="326" t="s">
        <v>351</v>
      </c>
      <c r="F158" s="326" t="s">
        <v>395</v>
      </c>
      <c r="G158" s="326" t="s">
        <v>339</v>
      </c>
      <c r="H158" s="4" t="str">
        <f>Rqmnts!B30</f>
        <v>DPI 3.3.d</v>
      </c>
      <c r="I158" s="4" t="str">
        <f>Rqmnts!C30</f>
        <v>Meter Reads - Stored Data of 35 Days</v>
      </c>
      <c r="K158" s="395" t="s">
        <v>348</v>
      </c>
      <c r="L158" s="396">
        <v>1</v>
      </c>
    </row>
    <row r="159" spans="1:12" x14ac:dyDescent="0.35">
      <c r="A159" s="327"/>
      <c r="B159" s="327"/>
      <c r="C159" s="327"/>
      <c r="D159" s="327"/>
      <c r="E159" s="327"/>
      <c r="F159" s="327"/>
      <c r="G159" s="327"/>
      <c r="H159" s="4" t="str">
        <f>Rqmnts!B239</f>
        <v>MET1033</v>
      </c>
      <c r="I159" s="4" t="str">
        <f>Rqmnts!C239</f>
        <v>AMI Functions - Interval Data Stored in FIFO Rolling Buffer</v>
      </c>
      <c r="K159" s="395"/>
      <c r="L159" s="396"/>
    </row>
    <row r="160" spans="1:12" x14ac:dyDescent="0.35">
      <c r="A160" s="4" t="s">
        <v>1547</v>
      </c>
      <c r="B160" s="267" t="s">
        <v>6</v>
      </c>
      <c r="C160" s="267" t="s">
        <v>1213</v>
      </c>
      <c r="D160" s="267" t="s">
        <v>340</v>
      </c>
      <c r="E160" s="267" t="s">
        <v>392</v>
      </c>
      <c r="F160" s="308" t="s">
        <v>395</v>
      </c>
      <c r="G160" s="311" t="s">
        <v>339</v>
      </c>
      <c r="H160" s="4"/>
      <c r="I160" s="4" t="s">
        <v>1560</v>
      </c>
      <c r="K160" s="289" t="str">
        <f>I160</f>
        <v>Non-Rqmnt</v>
      </c>
      <c r="L160" s="269">
        <v>1</v>
      </c>
    </row>
    <row r="161" spans="1:12" x14ac:dyDescent="0.35">
      <c r="A161" s="246" t="s">
        <v>1548</v>
      </c>
      <c r="B161" s="245" t="s">
        <v>6</v>
      </c>
      <c r="C161" s="255" t="s">
        <v>1213</v>
      </c>
      <c r="D161" s="308" t="s">
        <v>339</v>
      </c>
      <c r="E161" s="245" t="s">
        <v>349</v>
      </c>
      <c r="F161" s="308" t="s">
        <v>395</v>
      </c>
      <c r="G161" s="311" t="s">
        <v>339</v>
      </c>
      <c r="H161" s="4" t="str">
        <f>Rqmnts!B355</f>
        <v>MET1145</v>
      </c>
      <c r="I161" s="4" t="str">
        <f>Rqmnts!C355</f>
        <v>Local Config &amp; Programming - Data Storage of 90 Days, Downloaded in 35 Secs</v>
      </c>
      <c r="K161" s="289" t="s">
        <v>371</v>
      </c>
      <c r="L161" s="9">
        <v>1</v>
      </c>
    </row>
    <row r="162" spans="1:12" x14ac:dyDescent="0.35">
      <c r="A162" s="42" t="s">
        <v>1549</v>
      </c>
      <c r="B162" s="135" t="s">
        <v>6</v>
      </c>
      <c r="C162" s="255" t="s">
        <v>1213</v>
      </c>
      <c r="D162" s="135" t="s">
        <v>336</v>
      </c>
      <c r="E162" s="135" t="s">
        <v>392</v>
      </c>
      <c r="F162" s="308"/>
      <c r="G162" s="311"/>
      <c r="H162" s="4" t="str">
        <f>Rqmnts!B612</f>
        <v>NMS6040Ai1</v>
      </c>
      <c r="I162" s="4" t="str">
        <f>Rqmnts!C612</f>
        <v>Network Device Mngmnt - Schedules - Remote Interval Read</v>
      </c>
      <c r="K162" s="289" t="s">
        <v>389</v>
      </c>
      <c r="L162" s="9">
        <v>1</v>
      </c>
    </row>
    <row r="163" spans="1:12" x14ac:dyDescent="0.35">
      <c r="A163" s="42" t="s">
        <v>1550</v>
      </c>
      <c r="B163" s="135" t="s">
        <v>6</v>
      </c>
      <c r="C163" s="255" t="s">
        <v>1213</v>
      </c>
      <c r="D163" s="135" t="s">
        <v>336</v>
      </c>
      <c r="E163" s="135" t="s">
        <v>392</v>
      </c>
      <c r="F163" s="308"/>
      <c r="G163" s="311"/>
      <c r="H163" s="4" t="str">
        <f>Rqmnts!B612</f>
        <v>NMS6040Ai1</v>
      </c>
      <c r="I163" s="4" t="str">
        <f>Rqmnts!C612</f>
        <v>Network Device Mngmnt - Schedules - Remote Interval Read</v>
      </c>
      <c r="K163" s="289" t="s">
        <v>389</v>
      </c>
      <c r="L163" s="9">
        <v>1</v>
      </c>
    </row>
    <row r="164" spans="1:12" x14ac:dyDescent="0.35">
      <c r="A164" s="42" t="s">
        <v>1551</v>
      </c>
      <c r="B164" s="135" t="s">
        <v>6</v>
      </c>
      <c r="C164" s="255" t="s">
        <v>1213</v>
      </c>
      <c r="D164" s="135" t="s">
        <v>340</v>
      </c>
      <c r="E164" s="135" t="s">
        <v>392</v>
      </c>
      <c r="F164" s="308" t="s">
        <v>1588</v>
      </c>
      <c r="G164" s="311" t="s">
        <v>1608</v>
      </c>
      <c r="H164" s="4" t="str">
        <f>Rqmnts!B536</f>
        <v>NMS6005</v>
      </c>
      <c r="I164" s="4" t="str">
        <f>Rqmnts!C536</f>
        <v xml:space="preserve">AMI Functional - NMS Upstream </v>
      </c>
      <c r="K164" s="289" t="s">
        <v>389</v>
      </c>
      <c r="L164" s="9">
        <v>1</v>
      </c>
    </row>
    <row r="165" spans="1:12" x14ac:dyDescent="0.35">
      <c r="A165" s="42" t="s">
        <v>1552</v>
      </c>
      <c r="B165" s="135" t="s">
        <v>6</v>
      </c>
      <c r="C165" s="255" t="s">
        <v>1213</v>
      </c>
      <c r="D165" s="135" t="s">
        <v>340</v>
      </c>
      <c r="E165" s="135" t="s">
        <v>392</v>
      </c>
      <c r="F165" s="308" t="s">
        <v>394</v>
      </c>
      <c r="G165" s="311" t="s">
        <v>1608</v>
      </c>
      <c r="H165" s="4" t="str">
        <f>Rqmnts!B536</f>
        <v>NMS6005</v>
      </c>
      <c r="I165" s="4" t="str">
        <f>Rqmnts!C536</f>
        <v xml:space="preserve">AMI Functional - NMS Upstream </v>
      </c>
      <c r="K165" s="289" t="s">
        <v>389</v>
      </c>
      <c r="L165" s="9">
        <v>1</v>
      </c>
    </row>
    <row r="166" spans="1:12" x14ac:dyDescent="0.35">
      <c r="A166" s="43" t="s">
        <v>1553</v>
      </c>
      <c r="B166" s="135" t="s">
        <v>6</v>
      </c>
      <c r="C166" s="255" t="s">
        <v>1213</v>
      </c>
      <c r="D166" s="308" t="s">
        <v>339</v>
      </c>
      <c r="E166" s="135" t="s">
        <v>349</v>
      </c>
      <c r="F166" s="308" t="s">
        <v>395</v>
      </c>
      <c r="G166" s="311" t="s">
        <v>339</v>
      </c>
      <c r="H166" s="4" t="str">
        <f>Rqmnts!B28</f>
        <v>DPI 3.3.c</v>
      </c>
      <c r="I166" s="4" t="str">
        <f>Rqmnts!C28</f>
        <v>Meter Reads - Local Accum &amp; Interval Data</v>
      </c>
      <c r="K166" s="289" t="s">
        <v>348</v>
      </c>
      <c r="L166" s="9">
        <v>1</v>
      </c>
    </row>
    <row r="167" spans="1:12" x14ac:dyDescent="0.35">
      <c r="A167" s="43" t="s">
        <v>1554</v>
      </c>
      <c r="B167" s="135" t="s">
        <v>6</v>
      </c>
      <c r="C167" s="255" t="s">
        <v>1213</v>
      </c>
      <c r="D167" s="308" t="s">
        <v>339</v>
      </c>
      <c r="E167" s="135" t="s">
        <v>349</v>
      </c>
      <c r="F167" s="308" t="s">
        <v>395</v>
      </c>
      <c r="G167" s="311" t="s">
        <v>339</v>
      </c>
      <c r="H167" s="4" t="str">
        <f>Rqmnts!B28</f>
        <v>DPI 3.3.c</v>
      </c>
      <c r="I167" s="4" t="str">
        <f>Rqmnts!C28</f>
        <v>Meter Reads - Local Accum &amp; Interval Data</v>
      </c>
      <c r="K167" s="289" t="s">
        <v>348</v>
      </c>
      <c r="L167" s="9">
        <v>1</v>
      </c>
    </row>
    <row r="168" spans="1:12" x14ac:dyDescent="0.35">
      <c r="A168" s="42" t="s">
        <v>1555</v>
      </c>
      <c r="B168" s="135" t="s">
        <v>6</v>
      </c>
      <c r="C168" s="255" t="s">
        <v>1213</v>
      </c>
      <c r="D168" s="308" t="s">
        <v>339</v>
      </c>
      <c r="E168" s="223" t="s">
        <v>392</v>
      </c>
      <c r="F168" s="308" t="s">
        <v>395</v>
      </c>
      <c r="G168" s="311" t="s">
        <v>1608</v>
      </c>
      <c r="H168" s="4" t="str">
        <f>Rqmnts!B15</f>
        <v>DPI 3.2.a.4</v>
      </c>
      <c r="I168" s="4" t="str">
        <f>Rqmnts!C15</f>
        <v>Metrology - Interval Data Resolution Collected of 0.1 kWh, &amp; 0.1 kVArh</v>
      </c>
      <c r="K168" s="289" t="s">
        <v>348</v>
      </c>
      <c r="L168" s="9">
        <v>1</v>
      </c>
    </row>
    <row r="169" spans="1:12" x14ac:dyDescent="0.35">
      <c r="A169" s="389" t="s">
        <v>1556</v>
      </c>
      <c r="B169" s="326" t="s">
        <v>6</v>
      </c>
      <c r="C169" s="326" t="s">
        <v>1213</v>
      </c>
      <c r="D169" s="326" t="s">
        <v>340</v>
      </c>
      <c r="E169" s="326" t="s">
        <v>392</v>
      </c>
      <c r="F169" s="326" t="s">
        <v>395</v>
      </c>
      <c r="G169" s="326" t="s">
        <v>1608</v>
      </c>
      <c r="H169" s="4" t="str">
        <f>Rqmnts!B26</f>
        <v>DPI 3.3.b</v>
      </c>
      <c r="I169" s="4" t="str">
        <f>Rqmnts!C26</f>
        <v>Meter Reads - Remote Interval Data Every 24Hrs</v>
      </c>
      <c r="K169" s="395" t="s">
        <v>348</v>
      </c>
      <c r="L169" s="396">
        <v>1</v>
      </c>
    </row>
    <row r="170" spans="1:12" x14ac:dyDescent="0.35">
      <c r="A170" s="327"/>
      <c r="B170" s="327"/>
      <c r="C170" s="327"/>
      <c r="D170" s="327"/>
      <c r="E170" s="327"/>
      <c r="F170" s="327"/>
      <c r="G170" s="327"/>
      <c r="H170" s="4" t="str">
        <f>Rqmnts!B208</f>
        <v>MET1008</v>
      </c>
      <c r="I170" s="4" t="str">
        <f>Rqmnts!C208</f>
        <v xml:space="preserve">Metrology - Interval Data Sum Equals Regsiter Data </v>
      </c>
      <c r="K170" s="395"/>
      <c r="L170" s="396"/>
    </row>
    <row r="171" spans="1:12" x14ac:dyDescent="0.35">
      <c r="A171" s="389" t="s">
        <v>1557</v>
      </c>
      <c r="B171" s="326" t="s">
        <v>6</v>
      </c>
      <c r="C171" s="326" t="s">
        <v>1213</v>
      </c>
      <c r="D171" s="326" t="s">
        <v>340</v>
      </c>
      <c r="E171" s="326" t="s">
        <v>392</v>
      </c>
      <c r="F171" s="326" t="s">
        <v>395</v>
      </c>
      <c r="G171" s="326" t="s">
        <v>1608</v>
      </c>
      <c r="H171" s="4" t="str">
        <f>Rqmnts!B26</f>
        <v>DPI 3.3.b</v>
      </c>
      <c r="I171" s="4" t="str">
        <f>Rqmnts!C26</f>
        <v>Meter Reads - Remote Interval Data Every 24Hrs</v>
      </c>
      <c r="K171" s="395" t="s">
        <v>348</v>
      </c>
      <c r="L171" s="396">
        <v>1</v>
      </c>
    </row>
    <row r="172" spans="1:12" x14ac:dyDescent="0.35">
      <c r="A172" s="327"/>
      <c r="B172" s="327"/>
      <c r="C172" s="327"/>
      <c r="D172" s="327"/>
      <c r="E172" s="327"/>
      <c r="F172" s="327"/>
      <c r="G172" s="327"/>
      <c r="H172" s="4" t="str">
        <f>Rqmnts!B208</f>
        <v>MET1008</v>
      </c>
      <c r="I172" s="4" t="str">
        <f>Rqmnts!C208</f>
        <v xml:space="preserve">Metrology - Interval Data Sum Equals Regsiter Data </v>
      </c>
      <c r="K172" s="395"/>
      <c r="L172" s="396"/>
    </row>
    <row r="173" spans="1:12" x14ac:dyDescent="0.35">
      <c r="A173" s="42" t="s">
        <v>1558</v>
      </c>
      <c r="B173" s="135" t="s">
        <v>6</v>
      </c>
      <c r="C173" s="255" t="s">
        <v>1213</v>
      </c>
      <c r="D173" s="308" t="s">
        <v>339</v>
      </c>
      <c r="E173" s="135" t="s">
        <v>341</v>
      </c>
      <c r="F173" s="308" t="s">
        <v>395</v>
      </c>
      <c r="G173" s="311" t="s">
        <v>1608</v>
      </c>
      <c r="H173" s="4" t="str">
        <f>Rqmnts!B629</f>
        <v>NMS6044ai</v>
      </c>
      <c r="I173" s="4" t="str">
        <f>Rqmnts!C629</f>
        <v>Field Service Support - Applications Services - Interval Data</v>
      </c>
      <c r="K173" s="289" t="s">
        <v>389</v>
      </c>
      <c r="L173" s="9">
        <v>1</v>
      </c>
    </row>
    <row r="174" spans="1:12" x14ac:dyDescent="0.35">
      <c r="A174" s="43" t="s">
        <v>1559</v>
      </c>
      <c r="B174" s="135" t="s">
        <v>6</v>
      </c>
      <c r="C174" s="255" t="s">
        <v>1213</v>
      </c>
      <c r="D174" s="135" t="s">
        <v>336</v>
      </c>
      <c r="E174" s="135" t="s">
        <v>351</v>
      </c>
      <c r="F174" s="308"/>
      <c r="G174" s="311"/>
      <c r="H174" s="4"/>
      <c r="I174" s="4" t="s">
        <v>1560</v>
      </c>
      <c r="K174" s="266" t="str">
        <f>I174</f>
        <v>Non-Rqmnt</v>
      </c>
      <c r="L174" s="9">
        <v>1</v>
      </c>
    </row>
    <row r="175" spans="1:12" x14ac:dyDescent="0.35">
      <c r="A175" s="42" t="s">
        <v>1526</v>
      </c>
      <c r="B175" s="135" t="s">
        <v>6</v>
      </c>
      <c r="C175" s="255" t="s">
        <v>1213</v>
      </c>
      <c r="D175" s="308" t="s">
        <v>339</v>
      </c>
      <c r="E175" s="135" t="s">
        <v>345</v>
      </c>
      <c r="F175" s="308" t="s">
        <v>395</v>
      </c>
      <c r="G175" s="311" t="s">
        <v>339</v>
      </c>
      <c r="H175" s="4" t="str">
        <f>Rqmnts!B16</f>
        <v>DPI 3.2.a.5</v>
      </c>
      <c r="I175" s="4" t="str">
        <f>Rqmnts!C16</f>
        <v>Metrology - Interval Data Resolution Displayed of 0.1 kWh, &amp; 0.1 kVArh</v>
      </c>
      <c r="K175" s="289" t="s">
        <v>348</v>
      </c>
      <c r="L175" s="9">
        <v>1</v>
      </c>
    </row>
    <row r="176" spans="1:12" x14ac:dyDescent="0.35">
      <c r="A176" s="42" t="s">
        <v>1527</v>
      </c>
      <c r="B176" s="245" t="s">
        <v>6</v>
      </c>
      <c r="C176" s="255" t="s">
        <v>1213</v>
      </c>
      <c r="D176" s="308" t="s">
        <v>339</v>
      </c>
      <c r="E176" s="245" t="s">
        <v>345</v>
      </c>
      <c r="F176" s="308" t="s">
        <v>395</v>
      </c>
      <c r="G176" s="311" t="s">
        <v>339</v>
      </c>
      <c r="H176" s="4" t="str">
        <f>Rqmnts!B363</f>
        <v>MET1153A</v>
      </c>
      <c r="I176" s="4" t="str">
        <f>Rqmnts!C363</f>
        <v>Local Display - Instantaneous Energy Values</v>
      </c>
      <c r="K176" s="289" t="s">
        <v>371</v>
      </c>
      <c r="L176" s="9">
        <v>1</v>
      </c>
    </row>
    <row r="177" spans="1:12" x14ac:dyDescent="0.35">
      <c r="A177" s="42" t="s">
        <v>1528</v>
      </c>
      <c r="B177" s="245" t="s">
        <v>6</v>
      </c>
      <c r="C177" s="255" t="s">
        <v>1213</v>
      </c>
      <c r="D177" s="308" t="s">
        <v>339</v>
      </c>
      <c r="E177" s="245" t="s">
        <v>345</v>
      </c>
      <c r="F177" s="308" t="s">
        <v>395</v>
      </c>
      <c r="G177" s="311" t="s">
        <v>339</v>
      </c>
      <c r="H177" s="4" t="str">
        <f>Rqmnts!B364</f>
        <v>MET1153B</v>
      </c>
      <c r="I177" s="4" t="str">
        <f>Rqmnts!C364</f>
        <v>Local Display - Cumulative Energy Values</v>
      </c>
      <c r="K177" s="289" t="s">
        <v>371</v>
      </c>
      <c r="L177" s="9">
        <v>1</v>
      </c>
    </row>
    <row r="178" spans="1:12" x14ac:dyDescent="0.35">
      <c r="A178" s="42" t="s">
        <v>1529</v>
      </c>
      <c r="B178" s="245" t="s">
        <v>6</v>
      </c>
      <c r="C178" s="255" t="s">
        <v>1213</v>
      </c>
      <c r="D178" s="308" t="s">
        <v>339</v>
      </c>
      <c r="E178" s="245" t="s">
        <v>345</v>
      </c>
      <c r="F178" s="308" t="s">
        <v>395</v>
      </c>
      <c r="G178" s="311" t="s">
        <v>339</v>
      </c>
      <c r="H178" s="4" t="str">
        <f>Rqmnts!B373</f>
        <v>MET1153K</v>
      </c>
      <c r="I178" s="4" t="str">
        <f>Rqmnts!C373</f>
        <v>Local Display - Energy Flow Direction</v>
      </c>
      <c r="K178" s="289" t="s">
        <v>371</v>
      </c>
      <c r="L178" s="9">
        <v>1</v>
      </c>
    </row>
    <row r="179" spans="1:12" x14ac:dyDescent="0.35">
      <c r="A179" s="43" t="s">
        <v>1530</v>
      </c>
      <c r="B179" s="135" t="s">
        <v>6</v>
      </c>
      <c r="C179" s="255" t="s">
        <v>1213</v>
      </c>
      <c r="D179" s="135" t="s">
        <v>336</v>
      </c>
      <c r="E179" s="135" t="s">
        <v>351</v>
      </c>
      <c r="F179" s="308"/>
      <c r="G179" s="311"/>
      <c r="H179" s="4"/>
      <c r="I179" s="4" t="s">
        <v>1560</v>
      </c>
      <c r="K179" s="266" t="str">
        <f>I179</f>
        <v>Non-Rqmnt</v>
      </c>
      <c r="L179" s="9">
        <v>1</v>
      </c>
    </row>
    <row r="180" spans="1:12" x14ac:dyDescent="0.35">
      <c r="A180" s="43" t="s">
        <v>1568</v>
      </c>
      <c r="B180" s="297" t="s">
        <v>6</v>
      </c>
      <c r="C180" s="255" t="s">
        <v>1213</v>
      </c>
      <c r="D180" s="135" t="s">
        <v>340</v>
      </c>
      <c r="E180" s="135" t="s">
        <v>351</v>
      </c>
      <c r="F180" s="308" t="s">
        <v>395</v>
      </c>
      <c r="G180" s="314" t="s">
        <v>1608</v>
      </c>
      <c r="H180" s="4"/>
      <c r="I180" s="4" t="s">
        <v>1560</v>
      </c>
      <c r="K180" s="266" t="str">
        <f t="shared" ref="K180" si="6">I180</f>
        <v>Non-Rqmnt</v>
      </c>
      <c r="L180" s="9">
        <v>1</v>
      </c>
    </row>
    <row r="181" spans="1:12" x14ac:dyDescent="0.35">
      <c r="A181" s="43" t="s">
        <v>1531</v>
      </c>
      <c r="B181" s="135" t="s">
        <v>6</v>
      </c>
      <c r="C181" s="255" t="s">
        <v>1213</v>
      </c>
      <c r="D181" s="135" t="s">
        <v>336</v>
      </c>
      <c r="E181" s="135" t="s">
        <v>351</v>
      </c>
      <c r="F181" s="308"/>
      <c r="G181" s="311"/>
      <c r="H181" s="4"/>
      <c r="I181" s="4" t="s">
        <v>1560</v>
      </c>
      <c r="K181" s="266" t="str">
        <f>I181</f>
        <v>Non-Rqmnt</v>
      </c>
      <c r="L181" s="9">
        <v>1</v>
      </c>
    </row>
    <row r="182" spans="1:12" x14ac:dyDescent="0.35">
      <c r="A182" s="42" t="s">
        <v>1524</v>
      </c>
      <c r="B182" s="135" t="s">
        <v>6</v>
      </c>
      <c r="C182" s="255" t="s">
        <v>1213</v>
      </c>
      <c r="D182" s="135" t="s">
        <v>340</v>
      </c>
      <c r="E182" s="250" t="s">
        <v>392</v>
      </c>
      <c r="F182" s="308" t="s">
        <v>395</v>
      </c>
      <c r="G182" s="311" t="s">
        <v>1608</v>
      </c>
      <c r="H182" s="4" t="str">
        <f>Rqmnts!B24</f>
        <v>DPI 3.3.a</v>
      </c>
      <c r="I182" s="4" t="str">
        <f>Rqmnts!C24</f>
        <v>Meter Reads - Remote Accum Data Every 24Hrs</v>
      </c>
      <c r="K182" s="289" t="s">
        <v>348</v>
      </c>
      <c r="L182" s="9">
        <v>1</v>
      </c>
    </row>
    <row r="183" spans="1:12" x14ac:dyDescent="0.35">
      <c r="A183" s="43" t="s">
        <v>1532</v>
      </c>
      <c r="B183" s="135" t="s">
        <v>6</v>
      </c>
      <c r="C183" s="255" t="s">
        <v>1213</v>
      </c>
      <c r="D183" s="135" t="s">
        <v>336</v>
      </c>
      <c r="E183" s="135" t="s">
        <v>351</v>
      </c>
      <c r="F183" s="308"/>
      <c r="G183" s="311"/>
      <c r="H183" s="4"/>
      <c r="I183" s="4" t="s">
        <v>1560</v>
      </c>
      <c r="K183" s="266" t="str">
        <f>I183</f>
        <v>Non-Rqmnt</v>
      </c>
      <c r="L183" s="9">
        <v>1</v>
      </c>
    </row>
    <row r="184" spans="1:12" x14ac:dyDescent="0.35">
      <c r="A184" s="42" t="s">
        <v>1525</v>
      </c>
      <c r="B184" s="135" t="s">
        <v>6</v>
      </c>
      <c r="C184" s="255" t="s">
        <v>1213</v>
      </c>
      <c r="D184" s="135" t="s">
        <v>340</v>
      </c>
      <c r="E184" s="250" t="s">
        <v>392</v>
      </c>
      <c r="F184" s="308" t="s">
        <v>395</v>
      </c>
      <c r="G184" s="314" t="s">
        <v>1608</v>
      </c>
      <c r="H184" s="4" t="str">
        <f>Rqmnts!B24</f>
        <v>DPI 3.3.a</v>
      </c>
      <c r="I184" s="4" t="str">
        <f>Rqmnts!C24</f>
        <v>Meter Reads - Remote Accum Data Every 24Hrs</v>
      </c>
      <c r="K184" s="289" t="s">
        <v>348</v>
      </c>
      <c r="L184" s="9">
        <v>1</v>
      </c>
    </row>
    <row r="185" spans="1:12" x14ac:dyDescent="0.35">
      <c r="A185" s="42" t="s">
        <v>1567</v>
      </c>
      <c r="B185" s="296" t="s">
        <v>39</v>
      </c>
      <c r="C185" s="255" t="s">
        <v>1213</v>
      </c>
      <c r="D185" s="223" t="s">
        <v>338</v>
      </c>
      <c r="E185" s="223" t="s">
        <v>390</v>
      </c>
      <c r="F185" s="307" t="s">
        <v>1578</v>
      </c>
      <c r="G185" s="310" t="s">
        <v>1609</v>
      </c>
      <c r="H185" s="4" t="str">
        <f>Rqmnts!B662</f>
        <v>NMS6049Bii</v>
      </c>
      <c r="I185" s="4" t="str">
        <f>Rqmnts!C662</f>
        <v>Auditing &amp; Reporting - Reporting Network Events - Comms</v>
      </c>
      <c r="K185" s="289" t="s">
        <v>389</v>
      </c>
      <c r="L185" s="9">
        <v>1</v>
      </c>
    </row>
    <row r="186" spans="1:12" x14ac:dyDescent="0.35">
      <c r="A186" s="43" t="s">
        <v>1534</v>
      </c>
      <c r="B186" s="210" t="s">
        <v>6</v>
      </c>
      <c r="C186" s="255" t="s">
        <v>1213</v>
      </c>
      <c r="D186" s="210" t="s">
        <v>336</v>
      </c>
      <c r="E186" s="210" t="s">
        <v>351</v>
      </c>
      <c r="F186" s="308"/>
      <c r="G186" s="311"/>
      <c r="H186" s="4" t="str">
        <f>Rqmnts!B661</f>
        <v>NMS6049Bi</v>
      </c>
      <c r="I186" s="4" t="str">
        <f>Rqmnts!C661</f>
        <v>Auditing &amp; Reporting - Reporting Network Events - Meter</v>
      </c>
      <c r="K186" s="289" t="s">
        <v>389</v>
      </c>
      <c r="L186" s="9">
        <v>1</v>
      </c>
    </row>
    <row r="187" spans="1:12" x14ac:dyDescent="0.35">
      <c r="A187" s="42" t="s">
        <v>1535</v>
      </c>
      <c r="B187" s="223" t="s">
        <v>6</v>
      </c>
      <c r="C187" s="255" t="s">
        <v>1213</v>
      </c>
      <c r="D187" s="308" t="s">
        <v>339</v>
      </c>
      <c r="E187" s="223" t="s">
        <v>341</v>
      </c>
      <c r="F187" s="308" t="s">
        <v>395</v>
      </c>
      <c r="G187" s="311" t="s">
        <v>1608</v>
      </c>
      <c r="H187" s="4" t="str">
        <f>Rqmnts!B643</f>
        <v>NMS6045aiv</v>
      </c>
      <c r="I187" s="4" t="str">
        <f>Rqmnts!C643</f>
        <v>Field Service Support - Management Services - Event History</v>
      </c>
      <c r="K187" s="289" t="s">
        <v>389</v>
      </c>
      <c r="L187" s="9">
        <v>1</v>
      </c>
    </row>
    <row r="188" spans="1:12" x14ac:dyDescent="0.35">
      <c r="A188" s="42" t="s">
        <v>1536</v>
      </c>
      <c r="B188" s="135" t="s">
        <v>6</v>
      </c>
      <c r="C188" s="255" t="s">
        <v>1213</v>
      </c>
      <c r="D188" s="135" t="s">
        <v>340</v>
      </c>
      <c r="E188" s="135" t="s">
        <v>392</v>
      </c>
      <c r="F188" s="308" t="s">
        <v>395</v>
      </c>
      <c r="G188" s="311" t="s">
        <v>1608</v>
      </c>
      <c r="H188" s="4" t="str">
        <f>Rqmnts!B35</f>
        <v>DPI 3.3.e.5</v>
      </c>
      <c r="I188" s="4" t="str">
        <f>Rqmnts!C35</f>
        <v>Meter Reads - Data Collection - Event Logs</v>
      </c>
      <c r="K188" s="289" t="s">
        <v>348</v>
      </c>
      <c r="L188" s="9">
        <v>1</v>
      </c>
    </row>
    <row r="189" spans="1:12" x14ac:dyDescent="0.35">
      <c r="A189" s="389" t="s">
        <v>1533</v>
      </c>
      <c r="B189" s="326" t="s">
        <v>6</v>
      </c>
      <c r="C189" s="326" t="s">
        <v>1213</v>
      </c>
      <c r="D189" s="326" t="s">
        <v>336</v>
      </c>
      <c r="E189" s="326" t="s">
        <v>392</v>
      </c>
      <c r="F189" s="326"/>
      <c r="G189" s="326"/>
      <c r="H189" s="4" t="str">
        <f>Rqmnts!B560</f>
        <v>NMS6016</v>
      </c>
      <c r="I189" s="4" t="str">
        <f>Rqmnts!C560</f>
        <v>AMI Functional - NMS Network Event History</v>
      </c>
      <c r="K189" s="395" t="s">
        <v>389</v>
      </c>
      <c r="L189" s="396">
        <v>1</v>
      </c>
    </row>
    <row r="190" spans="1:12" x14ac:dyDescent="0.35">
      <c r="A190" s="328"/>
      <c r="B190" s="328"/>
      <c r="C190" s="328"/>
      <c r="D190" s="328"/>
      <c r="E190" s="328"/>
      <c r="F190" s="328"/>
      <c r="G190" s="328"/>
      <c r="H190" s="4" t="str">
        <f>Rqmnts!B618</f>
        <v>NMS6040Ai5</v>
      </c>
      <c r="I190" s="4" t="str">
        <f>Rqmnts!C618</f>
        <v>Network Device Mngmnt - Schedules - Loss of Supply &amp; Outage Detection</v>
      </c>
      <c r="K190" s="395"/>
      <c r="L190" s="396"/>
    </row>
    <row r="191" spans="1:12" x14ac:dyDescent="0.35">
      <c r="A191" s="328"/>
      <c r="B191" s="328"/>
      <c r="C191" s="328"/>
      <c r="D191" s="328"/>
      <c r="E191" s="328"/>
      <c r="F191" s="328"/>
      <c r="G191" s="328"/>
      <c r="H191" s="4" t="str">
        <f>Rqmnts!B619</f>
        <v>NMS6040Ai6</v>
      </c>
      <c r="I191" s="4" t="str">
        <f>Rqmnts!C619</f>
        <v>Network Device Mngmnt - Schedules - QoS &amp; Other Events</v>
      </c>
      <c r="K191" s="395"/>
      <c r="L191" s="396"/>
    </row>
    <row r="192" spans="1:12" x14ac:dyDescent="0.35">
      <c r="A192" s="327"/>
      <c r="B192" s="327"/>
      <c r="C192" s="327"/>
      <c r="D192" s="327"/>
      <c r="E192" s="327"/>
      <c r="F192" s="327"/>
      <c r="G192" s="327"/>
      <c r="H192" s="4" t="str">
        <f>Rqmnts!B622</f>
        <v>NMS6040Ai9</v>
      </c>
      <c r="I192" s="4" t="str">
        <f>Rqmnts!C622</f>
        <v>Network Device Mngmnt - Schedules - Tamper Detection</v>
      </c>
      <c r="K192" s="395"/>
      <c r="L192" s="396"/>
    </row>
    <row r="193" spans="1:12" x14ac:dyDescent="0.35">
      <c r="A193" s="42" t="s">
        <v>1523</v>
      </c>
      <c r="B193" s="250" t="s">
        <v>6</v>
      </c>
      <c r="C193" s="255" t="s">
        <v>1213</v>
      </c>
      <c r="D193" s="250" t="s">
        <v>336</v>
      </c>
      <c r="E193" s="249" t="s">
        <v>351</v>
      </c>
      <c r="F193" s="308"/>
      <c r="G193" s="311"/>
      <c r="H193" s="4" t="str">
        <f>Rqmnts!B650</f>
        <v>NMS6049ai</v>
      </c>
      <c r="I193" s="4" t="str">
        <f>Rqmnts!C650</f>
        <v>Auditing &amp; Reporting - Reporting Performance - Remote Interval Read</v>
      </c>
      <c r="K193" s="289" t="s">
        <v>389</v>
      </c>
      <c r="L193" s="9">
        <v>1</v>
      </c>
    </row>
    <row r="194" spans="1:12" x14ac:dyDescent="0.35">
      <c r="A194" s="42" t="s">
        <v>1306</v>
      </c>
      <c r="B194" s="250" t="s">
        <v>39</v>
      </c>
      <c r="C194" s="255" t="s">
        <v>1213</v>
      </c>
      <c r="D194" s="250" t="s">
        <v>336</v>
      </c>
      <c r="E194" s="250" t="s">
        <v>351</v>
      </c>
      <c r="F194" s="308"/>
      <c r="G194" s="311"/>
      <c r="H194" s="4"/>
      <c r="I194" s="4" t="s">
        <v>1560</v>
      </c>
      <c r="K194" s="266" t="str">
        <f>I194</f>
        <v>Non-Rqmnt</v>
      </c>
      <c r="L194" s="9">
        <v>1</v>
      </c>
    </row>
    <row r="195" spans="1:12" x14ac:dyDescent="0.35">
      <c r="A195" s="42" t="s">
        <v>1307</v>
      </c>
      <c r="B195" s="135" t="s">
        <v>39</v>
      </c>
      <c r="C195" s="255" t="s">
        <v>1213</v>
      </c>
      <c r="D195" s="308" t="s">
        <v>339</v>
      </c>
      <c r="E195" s="135" t="s">
        <v>341</v>
      </c>
      <c r="F195" s="308" t="s">
        <v>395</v>
      </c>
      <c r="G195" s="311" t="s">
        <v>1608</v>
      </c>
      <c r="H195" s="4" t="str">
        <f>Rqmnts!B642</f>
        <v>NMS6045aiii</v>
      </c>
      <c r="I195" s="4" t="str">
        <f>Rqmnts!C642</f>
        <v>Field Service Support - Management Services - Status Information</v>
      </c>
      <c r="K195" s="289" t="s">
        <v>389</v>
      </c>
      <c r="L195" s="9">
        <v>1</v>
      </c>
    </row>
    <row r="196" spans="1:12" x14ac:dyDescent="0.35">
      <c r="A196" s="42" t="s">
        <v>1308</v>
      </c>
      <c r="B196" s="135" t="s">
        <v>39</v>
      </c>
      <c r="C196" s="255" t="s">
        <v>1213</v>
      </c>
      <c r="D196" s="135" t="s">
        <v>340</v>
      </c>
      <c r="E196" s="135" t="s">
        <v>391</v>
      </c>
      <c r="F196" s="308" t="s">
        <v>395</v>
      </c>
      <c r="G196" s="311" t="s">
        <v>1609</v>
      </c>
      <c r="H196" s="4"/>
      <c r="I196" s="4" t="s">
        <v>1560</v>
      </c>
      <c r="K196" s="266" t="str">
        <f>I196</f>
        <v>Non-Rqmnt</v>
      </c>
      <c r="L196" s="9">
        <v>1</v>
      </c>
    </row>
    <row r="197" spans="1:12" x14ac:dyDescent="0.35">
      <c r="A197" s="42" t="s">
        <v>1309</v>
      </c>
      <c r="B197" s="135" t="s">
        <v>39</v>
      </c>
      <c r="C197" s="255" t="s">
        <v>1213</v>
      </c>
      <c r="D197" s="135" t="s">
        <v>340</v>
      </c>
      <c r="E197" s="135" t="s">
        <v>391</v>
      </c>
      <c r="F197" s="315" t="s">
        <v>395</v>
      </c>
      <c r="G197" s="311" t="s">
        <v>1609</v>
      </c>
      <c r="H197" s="4"/>
      <c r="I197" s="4" t="s">
        <v>1560</v>
      </c>
      <c r="K197" s="266" t="str">
        <f t="shared" ref="K197:K198" si="7">I197</f>
        <v>Non-Rqmnt</v>
      </c>
      <c r="L197" s="9">
        <v>1</v>
      </c>
    </row>
    <row r="198" spans="1:12" x14ac:dyDescent="0.35">
      <c r="A198" s="42" t="s">
        <v>1310</v>
      </c>
      <c r="B198" s="135" t="s">
        <v>39</v>
      </c>
      <c r="C198" s="255" t="s">
        <v>1213</v>
      </c>
      <c r="D198" s="135" t="s">
        <v>340</v>
      </c>
      <c r="E198" s="135" t="s">
        <v>370</v>
      </c>
      <c r="F198" s="315" t="s">
        <v>395</v>
      </c>
      <c r="G198" s="311" t="s">
        <v>1609</v>
      </c>
      <c r="H198" s="4"/>
      <c r="I198" s="4" t="s">
        <v>1560</v>
      </c>
      <c r="K198" s="266" t="str">
        <f t="shared" si="7"/>
        <v>Non-Rqmnt</v>
      </c>
      <c r="L198" s="9">
        <v>1</v>
      </c>
    </row>
    <row r="199" spans="1:12" x14ac:dyDescent="0.35">
      <c r="A199" s="42" t="s">
        <v>1311</v>
      </c>
      <c r="B199" s="210" t="s">
        <v>39</v>
      </c>
      <c r="C199" s="255" t="s">
        <v>1213</v>
      </c>
      <c r="D199" s="210" t="s">
        <v>340</v>
      </c>
      <c r="E199" s="210" t="s">
        <v>370</v>
      </c>
      <c r="F199" s="308" t="s">
        <v>395</v>
      </c>
      <c r="G199" s="311" t="s">
        <v>339</v>
      </c>
      <c r="H199" s="4" t="str">
        <f>Rqmnts!B601</f>
        <v>NMS6036</v>
      </c>
      <c r="I199" s="4" t="str">
        <f>Rqmnts!C601</f>
        <v>Network Device Mngmnt - Send Visible Indicators to Meters</v>
      </c>
      <c r="K199" s="289" t="s">
        <v>389</v>
      </c>
      <c r="L199" s="9">
        <v>1</v>
      </c>
    </row>
    <row r="200" spans="1:12" x14ac:dyDescent="0.35">
      <c r="A200" s="42" t="s">
        <v>1312</v>
      </c>
      <c r="B200" s="168" t="s">
        <v>39</v>
      </c>
      <c r="C200" s="255" t="s">
        <v>1213</v>
      </c>
      <c r="D200" s="168" t="s">
        <v>342</v>
      </c>
      <c r="E200" s="168" t="s">
        <v>351</v>
      </c>
      <c r="F200" s="308" t="s">
        <v>1607</v>
      </c>
      <c r="G200" s="311" t="s">
        <v>1609</v>
      </c>
      <c r="H200" s="4" t="str">
        <f>Rqmnts!B396</f>
        <v xml:space="preserve">LAN3006 </v>
      </c>
      <c r="I200" s="4" t="str">
        <f>Rqmnts!C396</f>
        <v>System Functional - Meters/Relays Register to Correct Network AP</v>
      </c>
      <c r="K200" s="289" t="s">
        <v>388</v>
      </c>
      <c r="L200" s="9">
        <v>1</v>
      </c>
    </row>
    <row r="201" spans="1:12" x14ac:dyDescent="0.35">
      <c r="A201" s="42" t="s">
        <v>1313</v>
      </c>
      <c r="B201" s="135" t="s">
        <v>39</v>
      </c>
      <c r="C201" s="255" t="s">
        <v>1213</v>
      </c>
      <c r="D201" s="135" t="s">
        <v>336</v>
      </c>
      <c r="E201" s="135" t="s">
        <v>351</v>
      </c>
      <c r="F201" s="308"/>
      <c r="G201" s="311"/>
      <c r="H201" s="4" t="str">
        <f>Rqmnts!B559</f>
        <v>NMS6015</v>
      </c>
      <c r="I201" s="4" t="str">
        <f>Rqmnts!C559</f>
        <v>AMI Functional - Device History</v>
      </c>
      <c r="K201" s="289" t="s">
        <v>389</v>
      </c>
      <c r="L201" s="9">
        <v>1</v>
      </c>
    </row>
    <row r="202" spans="1:12" x14ac:dyDescent="0.35">
      <c r="A202" s="42" t="s">
        <v>1314</v>
      </c>
      <c r="B202" s="135" t="s">
        <v>39</v>
      </c>
      <c r="C202" s="255" t="s">
        <v>1213</v>
      </c>
      <c r="D202" s="135" t="s">
        <v>336</v>
      </c>
      <c r="E202" s="135" t="s">
        <v>351</v>
      </c>
      <c r="F202" s="308"/>
      <c r="G202" s="311"/>
      <c r="H202" s="4"/>
      <c r="I202" s="4" t="s">
        <v>1560</v>
      </c>
      <c r="K202" s="266" t="str">
        <f>I202</f>
        <v>Non-Rqmnt</v>
      </c>
      <c r="L202" s="9">
        <v>1</v>
      </c>
    </row>
    <row r="203" spans="1:12" x14ac:dyDescent="0.35">
      <c r="A203" s="42" t="s">
        <v>1315</v>
      </c>
      <c r="B203" s="135" t="s">
        <v>39</v>
      </c>
      <c r="C203" s="255" t="s">
        <v>1213</v>
      </c>
      <c r="D203" s="135" t="s">
        <v>336</v>
      </c>
      <c r="E203" s="135" t="s">
        <v>351</v>
      </c>
      <c r="F203" s="308"/>
      <c r="G203" s="311"/>
      <c r="H203" s="4"/>
      <c r="I203" s="4" t="s">
        <v>1560</v>
      </c>
      <c r="K203" s="266" t="str">
        <f>I203</f>
        <v>Non-Rqmnt</v>
      </c>
      <c r="L203" s="9">
        <v>1</v>
      </c>
    </row>
    <row r="204" spans="1:12" x14ac:dyDescent="0.35">
      <c r="A204" s="389" t="s">
        <v>1316</v>
      </c>
      <c r="B204" s="326" t="s">
        <v>39</v>
      </c>
      <c r="C204" s="326" t="s">
        <v>1213</v>
      </c>
      <c r="D204" s="326" t="s">
        <v>336</v>
      </c>
      <c r="E204" s="326" t="s">
        <v>351</v>
      </c>
      <c r="F204" s="326"/>
      <c r="G204" s="326"/>
      <c r="H204" s="4" t="str">
        <f>Rqmnts!B587</f>
        <v>NMS6032A</v>
      </c>
      <c r="I204" s="4" t="str">
        <f>Rqmnts!C587</f>
        <v>Network Device Mngmnt - Status Get - Operational State</v>
      </c>
      <c r="K204" s="395" t="s">
        <v>389</v>
      </c>
      <c r="L204" s="396">
        <v>1</v>
      </c>
    </row>
    <row r="205" spans="1:12" x14ac:dyDescent="0.35">
      <c r="A205" s="328"/>
      <c r="B205" s="328"/>
      <c r="C205" s="328"/>
      <c r="D205" s="328"/>
      <c r="E205" s="328"/>
      <c r="F205" s="328"/>
      <c r="G205" s="328"/>
      <c r="H205" s="4" t="str">
        <f>Rqmnts!B651</f>
        <v>NMS6049aii</v>
      </c>
      <c r="I205" s="4" t="str">
        <f>Rqmnts!C651</f>
        <v>Auditing &amp; Reporting - Reporting Performance - Disconnect-Reconnect</v>
      </c>
      <c r="K205" s="395"/>
      <c r="L205" s="396"/>
    </row>
    <row r="206" spans="1:12" x14ac:dyDescent="0.35">
      <c r="A206" s="327"/>
      <c r="B206" s="327"/>
      <c r="C206" s="327"/>
      <c r="D206" s="327"/>
      <c r="E206" s="327"/>
      <c r="F206" s="327"/>
      <c r="G206" s="327"/>
      <c r="H206" s="4" t="str">
        <f>Rqmnts!B660</f>
        <v>NMS6049axi</v>
      </c>
      <c r="I206" s="4" t="str">
        <f>Rqmnts!C660</f>
        <v>Auditing &amp; Reporting - Reporting Performance - Self Reg</v>
      </c>
      <c r="K206" s="395"/>
      <c r="L206" s="396"/>
    </row>
    <row r="207" spans="1:12" x14ac:dyDescent="0.35">
      <c r="A207" s="389" t="s">
        <v>1317</v>
      </c>
      <c r="B207" s="326" t="s">
        <v>39</v>
      </c>
      <c r="C207" s="326" t="s">
        <v>1213</v>
      </c>
      <c r="D207" s="326" t="s">
        <v>342</v>
      </c>
      <c r="E207" s="326" t="s">
        <v>370</v>
      </c>
      <c r="F207" s="326" t="s">
        <v>1607</v>
      </c>
      <c r="G207" s="326" t="s">
        <v>1609</v>
      </c>
      <c r="H207" s="4" t="str">
        <f>Rqmnts!B501</f>
        <v>LAN3098</v>
      </c>
      <c r="I207" s="4" t="str">
        <f>Rqmnts!C501</f>
        <v>AP Functional - Remotely Configurable</v>
      </c>
      <c r="K207" s="395" t="s">
        <v>388</v>
      </c>
      <c r="L207" s="396">
        <v>1</v>
      </c>
    </row>
    <row r="208" spans="1:12" x14ac:dyDescent="0.35">
      <c r="A208" s="327"/>
      <c r="B208" s="327"/>
      <c r="C208" s="327"/>
      <c r="D208" s="327"/>
      <c r="E208" s="327"/>
      <c r="F208" s="327"/>
      <c r="G208" s="327"/>
      <c r="H208" s="4" t="str">
        <f>Rqmnts!B455</f>
        <v>LAN3059</v>
      </c>
      <c r="I208" s="4" t="str">
        <f>Rqmnts!C455</f>
        <v>Relay Functional - Remotely Configurable</v>
      </c>
      <c r="K208" s="395"/>
      <c r="L208" s="396"/>
    </row>
    <row r="209" spans="1:12" x14ac:dyDescent="0.35">
      <c r="A209" s="389" t="s">
        <v>1318</v>
      </c>
      <c r="B209" s="326" t="s">
        <v>39</v>
      </c>
      <c r="C209" s="326" t="s">
        <v>1213</v>
      </c>
      <c r="D209" s="326" t="s">
        <v>342</v>
      </c>
      <c r="E209" s="326" t="s">
        <v>370</v>
      </c>
      <c r="F209" s="326" t="s">
        <v>1607</v>
      </c>
      <c r="G209" s="326" t="s">
        <v>1609</v>
      </c>
      <c r="H209" s="4" t="str">
        <f>Rqmnts!B501</f>
        <v>LAN3098</v>
      </c>
      <c r="I209" s="4" t="str">
        <f>Rqmnts!C501</f>
        <v>AP Functional - Remotely Configurable</v>
      </c>
      <c r="K209" s="395" t="s">
        <v>388</v>
      </c>
      <c r="L209" s="396">
        <v>1</v>
      </c>
    </row>
    <row r="210" spans="1:12" x14ac:dyDescent="0.35">
      <c r="A210" s="327"/>
      <c r="B210" s="327"/>
      <c r="C210" s="327"/>
      <c r="D210" s="327"/>
      <c r="E210" s="327"/>
      <c r="F210" s="327"/>
      <c r="G210" s="327"/>
      <c r="H210" s="4" t="str">
        <f>Rqmnts!B455</f>
        <v>LAN3059</v>
      </c>
      <c r="I210" s="4" t="str">
        <f>Rqmnts!C455</f>
        <v>Relay Functional - Remotely Configurable</v>
      </c>
      <c r="K210" s="395"/>
      <c r="L210" s="396"/>
    </row>
    <row r="211" spans="1:12" x14ac:dyDescent="0.35">
      <c r="A211" s="389" t="s">
        <v>1319</v>
      </c>
      <c r="B211" s="326" t="s">
        <v>39</v>
      </c>
      <c r="C211" s="326" t="s">
        <v>1213</v>
      </c>
      <c r="D211" s="326" t="s">
        <v>342</v>
      </c>
      <c r="E211" s="326" t="s">
        <v>370</v>
      </c>
      <c r="F211" s="326" t="s">
        <v>1607</v>
      </c>
      <c r="G211" s="326" t="s">
        <v>1609</v>
      </c>
      <c r="H211" s="4" t="str">
        <f>Rqmnts!B501</f>
        <v>LAN3098</v>
      </c>
      <c r="I211" s="4" t="str">
        <f>Rqmnts!C501</f>
        <v>AP Functional - Remotely Configurable</v>
      </c>
      <c r="K211" s="395" t="s">
        <v>388</v>
      </c>
      <c r="L211" s="396">
        <v>1</v>
      </c>
    </row>
    <row r="212" spans="1:12" x14ac:dyDescent="0.35">
      <c r="A212" s="327"/>
      <c r="B212" s="327"/>
      <c r="C212" s="327"/>
      <c r="D212" s="327"/>
      <c r="E212" s="327"/>
      <c r="F212" s="327"/>
      <c r="G212" s="327"/>
      <c r="H212" s="4" t="str">
        <f>Rqmnts!B455</f>
        <v>LAN3059</v>
      </c>
      <c r="I212" s="4" t="str">
        <f>Rqmnts!C455</f>
        <v>Relay Functional - Remotely Configurable</v>
      </c>
      <c r="K212" s="395"/>
      <c r="L212" s="396"/>
    </row>
    <row r="213" spans="1:12" x14ac:dyDescent="0.35">
      <c r="A213" s="42" t="s">
        <v>1320</v>
      </c>
      <c r="B213" s="135" t="s">
        <v>39</v>
      </c>
      <c r="C213" s="255" t="s">
        <v>1213</v>
      </c>
      <c r="D213" s="315" t="s">
        <v>342</v>
      </c>
      <c r="E213" s="135" t="s">
        <v>391</v>
      </c>
      <c r="F213" s="315" t="s">
        <v>1607</v>
      </c>
      <c r="G213" s="311" t="s">
        <v>1609</v>
      </c>
      <c r="H213" s="4"/>
      <c r="I213" s="4" t="s">
        <v>1560</v>
      </c>
      <c r="K213" s="266" t="str">
        <f>I213</f>
        <v>Non-Rqmnt</v>
      </c>
      <c r="L213" s="9">
        <v>1</v>
      </c>
    </row>
    <row r="214" spans="1:12" x14ac:dyDescent="0.35">
      <c r="A214" s="42" t="s">
        <v>1321</v>
      </c>
      <c r="B214" s="135" t="s">
        <v>39</v>
      </c>
      <c r="C214" s="255" t="s">
        <v>1213</v>
      </c>
      <c r="D214" s="315" t="s">
        <v>342</v>
      </c>
      <c r="E214" s="135" t="s">
        <v>391</v>
      </c>
      <c r="F214" s="315" t="s">
        <v>1607</v>
      </c>
      <c r="G214" s="311" t="s">
        <v>1609</v>
      </c>
      <c r="H214" s="4"/>
      <c r="I214" s="4" t="s">
        <v>1560</v>
      </c>
      <c r="K214" s="266" t="str">
        <f t="shared" ref="K214:K215" si="8">I214</f>
        <v>Non-Rqmnt</v>
      </c>
      <c r="L214" s="9">
        <v>1</v>
      </c>
    </row>
    <row r="215" spans="1:12" x14ac:dyDescent="0.35">
      <c r="A215" s="42" t="s">
        <v>1322</v>
      </c>
      <c r="B215" s="135" t="s">
        <v>39</v>
      </c>
      <c r="C215" s="255" t="s">
        <v>1213</v>
      </c>
      <c r="D215" s="315" t="s">
        <v>342</v>
      </c>
      <c r="E215" s="135" t="s">
        <v>391</v>
      </c>
      <c r="F215" s="315" t="s">
        <v>1607</v>
      </c>
      <c r="G215" s="311" t="s">
        <v>1609</v>
      </c>
      <c r="H215" s="4"/>
      <c r="I215" s="4" t="s">
        <v>1560</v>
      </c>
      <c r="K215" s="266" t="str">
        <f t="shared" si="8"/>
        <v>Non-Rqmnt</v>
      </c>
      <c r="L215" s="9">
        <v>1</v>
      </c>
    </row>
    <row r="216" spans="1:12" x14ac:dyDescent="0.35">
      <c r="A216" s="389" t="s">
        <v>1323</v>
      </c>
      <c r="B216" s="326" t="s">
        <v>39</v>
      </c>
      <c r="C216" s="326" t="s">
        <v>1213</v>
      </c>
      <c r="D216" s="326" t="s">
        <v>342</v>
      </c>
      <c r="E216" s="326" t="s">
        <v>341</v>
      </c>
      <c r="F216" s="326" t="s">
        <v>1607</v>
      </c>
      <c r="G216" s="326" t="s">
        <v>1609</v>
      </c>
      <c r="H216" s="4" t="str">
        <f>Rqmnts!B504</f>
        <v>LAN3099</v>
      </c>
      <c r="I216" s="4" t="str">
        <f>Rqmnts!C504</f>
        <v>AP Functional - Locally Configurable</v>
      </c>
      <c r="K216" s="395" t="s">
        <v>388</v>
      </c>
      <c r="L216" s="396">
        <v>1</v>
      </c>
    </row>
    <row r="217" spans="1:12" x14ac:dyDescent="0.35">
      <c r="A217" s="327"/>
      <c r="B217" s="327"/>
      <c r="C217" s="327"/>
      <c r="D217" s="327"/>
      <c r="E217" s="327"/>
      <c r="F217" s="327"/>
      <c r="G217" s="327"/>
      <c r="H217" s="4" t="str">
        <f>Rqmnts!B458</f>
        <v>LAN3060</v>
      </c>
      <c r="I217" s="4" t="str">
        <f>Rqmnts!C458</f>
        <v>Relay Functional - Locally Configurable</v>
      </c>
      <c r="K217" s="395"/>
      <c r="L217" s="396"/>
    </row>
    <row r="218" spans="1:12" x14ac:dyDescent="0.35">
      <c r="A218" s="389" t="s">
        <v>1324</v>
      </c>
      <c r="B218" s="326" t="s">
        <v>39</v>
      </c>
      <c r="C218" s="326" t="s">
        <v>1213</v>
      </c>
      <c r="D218" s="326" t="s">
        <v>342</v>
      </c>
      <c r="E218" s="326" t="s">
        <v>341</v>
      </c>
      <c r="F218" s="326" t="s">
        <v>1607</v>
      </c>
      <c r="G218" s="326" t="s">
        <v>1609</v>
      </c>
      <c r="H218" s="4" t="str">
        <f>Rqmnts!B504</f>
        <v>LAN3099</v>
      </c>
      <c r="I218" s="4" t="str">
        <f>Rqmnts!C504</f>
        <v>AP Functional - Locally Configurable</v>
      </c>
      <c r="K218" s="395" t="s">
        <v>388</v>
      </c>
      <c r="L218" s="396">
        <v>1</v>
      </c>
    </row>
    <row r="219" spans="1:12" x14ac:dyDescent="0.35">
      <c r="A219" s="327"/>
      <c r="B219" s="327"/>
      <c r="C219" s="327"/>
      <c r="D219" s="327"/>
      <c r="E219" s="327"/>
      <c r="F219" s="327"/>
      <c r="G219" s="327"/>
      <c r="H219" s="4" t="str">
        <f>Rqmnts!B458</f>
        <v>LAN3060</v>
      </c>
      <c r="I219" s="4" t="str">
        <f>Rqmnts!C458</f>
        <v>Relay Functional - Locally Configurable</v>
      </c>
      <c r="K219" s="395"/>
      <c r="L219" s="396"/>
    </row>
    <row r="220" spans="1:12" x14ac:dyDescent="0.35">
      <c r="A220" s="389" t="s">
        <v>1325</v>
      </c>
      <c r="B220" s="326" t="s">
        <v>39</v>
      </c>
      <c r="C220" s="326" t="s">
        <v>1213</v>
      </c>
      <c r="D220" s="326" t="s">
        <v>342</v>
      </c>
      <c r="E220" s="326" t="s">
        <v>341</v>
      </c>
      <c r="F220" s="326" t="s">
        <v>1607</v>
      </c>
      <c r="G220" s="326" t="s">
        <v>1609</v>
      </c>
      <c r="H220" s="4" t="str">
        <f>Rqmnts!B504</f>
        <v>LAN3099</v>
      </c>
      <c r="I220" s="4" t="str">
        <f>Rqmnts!C504</f>
        <v>AP Functional - Locally Configurable</v>
      </c>
      <c r="K220" s="395" t="s">
        <v>388</v>
      </c>
      <c r="L220" s="396">
        <v>1</v>
      </c>
    </row>
    <row r="221" spans="1:12" x14ac:dyDescent="0.35">
      <c r="A221" s="327"/>
      <c r="B221" s="327"/>
      <c r="C221" s="327"/>
      <c r="D221" s="327"/>
      <c r="E221" s="327"/>
      <c r="F221" s="327"/>
      <c r="G221" s="327"/>
      <c r="H221" s="4" t="str">
        <f>Rqmnts!B458</f>
        <v>LAN3060</v>
      </c>
      <c r="I221" s="4" t="str">
        <f>Rqmnts!C458</f>
        <v>Relay Functional - Locally Configurable</v>
      </c>
      <c r="K221" s="395"/>
      <c r="L221" s="396"/>
    </row>
    <row r="222" spans="1:12" x14ac:dyDescent="0.35">
      <c r="A222" s="42" t="s">
        <v>1326</v>
      </c>
      <c r="B222" s="135" t="s">
        <v>39</v>
      </c>
      <c r="C222" s="255" t="s">
        <v>1213</v>
      </c>
      <c r="D222" s="135" t="s">
        <v>338</v>
      </c>
      <c r="E222" s="135" t="s">
        <v>370</v>
      </c>
      <c r="F222" s="308" t="s">
        <v>1607</v>
      </c>
      <c r="G222" s="311" t="s">
        <v>1609</v>
      </c>
      <c r="H222" s="4"/>
      <c r="I222" s="4" t="s">
        <v>1560</v>
      </c>
      <c r="K222" s="266" t="str">
        <f>I222</f>
        <v>Non-Rqmnt</v>
      </c>
      <c r="L222" s="9">
        <v>1</v>
      </c>
    </row>
    <row r="223" spans="1:12" x14ac:dyDescent="0.35">
      <c r="A223" s="43" t="s">
        <v>1570</v>
      </c>
      <c r="B223" s="296" t="s">
        <v>39</v>
      </c>
      <c r="C223" s="255" t="s">
        <v>1213</v>
      </c>
      <c r="D223" s="135" t="s">
        <v>338</v>
      </c>
      <c r="E223" s="135" t="s">
        <v>351</v>
      </c>
      <c r="F223" s="308" t="s">
        <v>1607</v>
      </c>
      <c r="G223" s="311" t="s">
        <v>1609</v>
      </c>
      <c r="H223" s="4"/>
      <c r="I223" s="4" t="s">
        <v>1560</v>
      </c>
      <c r="K223" s="266" t="str">
        <f>I223</f>
        <v>Non-Rqmnt</v>
      </c>
      <c r="L223" s="9">
        <v>1</v>
      </c>
    </row>
    <row r="224" spans="1:12" x14ac:dyDescent="0.35">
      <c r="A224" s="43" t="s">
        <v>1569</v>
      </c>
      <c r="B224" s="297" t="s">
        <v>39</v>
      </c>
      <c r="C224" s="297" t="s">
        <v>1213</v>
      </c>
      <c r="D224" s="297" t="s">
        <v>340</v>
      </c>
      <c r="E224" s="297" t="s">
        <v>351</v>
      </c>
      <c r="F224" s="315" t="s">
        <v>395</v>
      </c>
      <c r="G224" s="311" t="s">
        <v>1608</v>
      </c>
      <c r="H224" s="4"/>
      <c r="I224" s="4" t="s">
        <v>1560</v>
      </c>
      <c r="K224" s="299"/>
      <c r="L224" s="298"/>
    </row>
    <row r="225" spans="1:12" x14ac:dyDescent="0.35">
      <c r="A225" s="42" t="s">
        <v>1327</v>
      </c>
      <c r="B225" s="135" t="s">
        <v>39</v>
      </c>
      <c r="C225" s="255" t="s">
        <v>1213</v>
      </c>
      <c r="D225" s="135" t="s">
        <v>340</v>
      </c>
      <c r="E225" s="135" t="s">
        <v>370</v>
      </c>
      <c r="F225" s="315" t="s">
        <v>395</v>
      </c>
      <c r="G225" s="311" t="s">
        <v>1609</v>
      </c>
      <c r="H225" s="4" t="str">
        <f>Rqmnts!B165</f>
        <v>DPI 3.12.b</v>
      </c>
      <c r="I225" s="4" t="str">
        <f>Rqmnts!C165</f>
        <v>Comms &amp; Data Security - Device Security</v>
      </c>
      <c r="K225" s="289" t="s">
        <v>348</v>
      </c>
      <c r="L225" s="9">
        <v>1</v>
      </c>
    </row>
    <row r="226" spans="1:12" x14ac:dyDescent="0.35">
      <c r="A226" s="42" t="s">
        <v>1328</v>
      </c>
      <c r="B226" s="135" t="s">
        <v>39</v>
      </c>
      <c r="C226" s="255" t="s">
        <v>1213</v>
      </c>
      <c r="D226" s="135" t="s">
        <v>338</v>
      </c>
      <c r="E226" s="135" t="s">
        <v>370</v>
      </c>
      <c r="F226" s="301" t="s">
        <v>1573</v>
      </c>
      <c r="G226" s="311" t="s">
        <v>1609</v>
      </c>
      <c r="H226" s="4" t="str">
        <f>Rqmnts!B165</f>
        <v>DPI 3.12.b</v>
      </c>
      <c r="I226" s="4" t="str">
        <f>Rqmnts!C165</f>
        <v>Comms &amp; Data Security - Device Security</v>
      </c>
      <c r="K226" s="289" t="s">
        <v>348</v>
      </c>
      <c r="L226" s="9">
        <v>1</v>
      </c>
    </row>
    <row r="227" spans="1:12" x14ac:dyDescent="0.35">
      <c r="A227" s="42" t="s">
        <v>1329</v>
      </c>
      <c r="B227" s="250" t="s">
        <v>39</v>
      </c>
      <c r="C227" s="255" t="s">
        <v>1213</v>
      </c>
      <c r="D227" s="250" t="s">
        <v>340</v>
      </c>
      <c r="E227" s="250" t="s">
        <v>351</v>
      </c>
      <c r="F227" s="315" t="s">
        <v>395</v>
      </c>
      <c r="G227" s="311" t="s">
        <v>1609</v>
      </c>
      <c r="H227" s="4" t="str">
        <f>Rqmnts!B582</f>
        <v>NMS6029</v>
      </c>
      <c r="I227" s="4" t="str">
        <f>Rqmnts!C582</f>
        <v>Network Device Mngmnt - ID Conflict Detect, Record &amp; Resolve</v>
      </c>
      <c r="K227" s="289" t="s">
        <v>389</v>
      </c>
      <c r="L227" s="9">
        <v>1</v>
      </c>
    </row>
    <row r="228" spans="1:12" x14ac:dyDescent="0.35">
      <c r="A228" s="42" t="s">
        <v>1330</v>
      </c>
      <c r="B228" s="135" t="s">
        <v>39</v>
      </c>
      <c r="C228" s="255" t="s">
        <v>1213</v>
      </c>
      <c r="D228" s="308" t="s">
        <v>339</v>
      </c>
      <c r="E228" s="135" t="s">
        <v>341</v>
      </c>
      <c r="F228" s="308" t="s">
        <v>395</v>
      </c>
      <c r="G228" s="311" t="s">
        <v>1608</v>
      </c>
      <c r="H228" s="4" t="str">
        <f>Rqmnts!B165</f>
        <v>DPI 3.12.b</v>
      </c>
      <c r="I228" s="4" t="str">
        <f>Rqmnts!C165</f>
        <v>Comms &amp; Data Security - Device Security</v>
      </c>
      <c r="K228" s="289" t="s">
        <v>348</v>
      </c>
      <c r="L228" s="9">
        <v>1</v>
      </c>
    </row>
    <row r="229" spans="1:12" x14ac:dyDescent="0.35">
      <c r="A229" s="42" t="s">
        <v>1331</v>
      </c>
      <c r="B229" s="135" t="s">
        <v>39</v>
      </c>
      <c r="C229" s="255" t="s">
        <v>1213</v>
      </c>
      <c r="D229" s="135" t="s">
        <v>337</v>
      </c>
      <c r="E229" s="135" t="s">
        <v>341</v>
      </c>
      <c r="F229" s="308" t="s">
        <v>1607</v>
      </c>
      <c r="G229" s="311" t="s">
        <v>1609</v>
      </c>
      <c r="H229" s="4" t="str">
        <f>Rqmnts!B165</f>
        <v>DPI 3.12.b</v>
      </c>
      <c r="I229" s="4" t="str">
        <f>Rqmnts!C165</f>
        <v>Comms &amp; Data Security - Device Security</v>
      </c>
      <c r="K229" s="289" t="s">
        <v>348</v>
      </c>
      <c r="L229" s="9">
        <v>1</v>
      </c>
    </row>
    <row r="230" spans="1:12" x14ac:dyDescent="0.35">
      <c r="A230" s="42" t="s">
        <v>1332</v>
      </c>
      <c r="B230" s="210" t="s">
        <v>39</v>
      </c>
      <c r="C230" s="255" t="s">
        <v>1213</v>
      </c>
      <c r="D230" s="308" t="s">
        <v>339</v>
      </c>
      <c r="E230" s="210" t="s">
        <v>349</v>
      </c>
      <c r="F230" s="308" t="s">
        <v>395</v>
      </c>
      <c r="G230" s="311" t="s">
        <v>339</v>
      </c>
      <c r="H230" s="4" t="str">
        <f>Rqmnts!B165</f>
        <v>DPI 3.12.b</v>
      </c>
      <c r="I230" s="4" t="str">
        <f>Rqmnts!C165</f>
        <v>Comms &amp; Data Security - Device Security</v>
      </c>
      <c r="K230" s="289" t="s">
        <v>348</v>
      </c>
      <c r="L230" s="9">
        <v>1</v>
      </c>
    </row>
    <row r="231" spans="1:12" x14ac:dyDescent="0.35">
      <c r="A231" s="42" t="s">
        <v>1333</v>
      </c>
      <c r="B231" s="135" t="s">
        <v>39</v>
      </c>
      <c r="C231" s="255" t="s">
        <v>1213</v>
      </c>
      <c r="D231" s="308" t="s">
        <v>339</v>
      </c>
      <c r="E231" s="135" t="s">
        <v>370</v>
      </c>
      <c r="F231" s="308" t="s">
        <v>395</v>
      </c>
      <c r="G231" s="311" t="s">
        <v>339</v>
      </c>
      <c r="H231" s="4" t="str">
        <f>Rqmnts!B165</f>
        <v>DPI 3.12.b</v>
      </c>
      <c r="I231" s="4" t="str">
        <f>Rqmnts!C165</f>
        <v>Comms &amp; Data Security - Device Security</v>
      </c>
      <c r="K231" s="289" t="s">
        <v>348</v>
      </c>
      <c r="L231" s="9">
        <v>1</v>
      </c>
    </row>
    <row r="232" spans="1:12" x14ac:dyDescent="0.35">
      <c r="A232" s="42" t="s">
        <v>1334</v>
      </c>
      <c r="B232" s="210" t="s">
        <v>39</v>
      </c>
      <c r="C232" s="255" t="s">
        <v>1213</v>
      </c>
      <c r="D232" s="210" t="s">
        <v>336</v>
      </c>
      <c r="E232" s="208" t="s">
        <v>351</v>
      </c>
      <c r="F232" s="308"/>
      <c r="G232" s="311"/>
      <c r="H232" s="4" t="str">
        <f>Rqmnts!B678</f>
        <v>NMS6059</v>
      </c>
      <c r="I232" s="4" t="str">
        <f>Rqmnts!C678</f>
        <v>Security - Unkown Devices Denied Network Access</v>
      </c>
      <c r="K232" s="289" t="s">
        <v>389</v>
      </c>
      <c r="L232" s="9">
        <v>1</v>
      </c>
    </row>
    <row r="233" spans="1:12" x14ac:dyDescent="0.35">
      <c r="A233" s="227" t="s">
        <v>1335</v>
      </c>
      <c r="B233" s="218" t="s">
        <v>39</v>
      </c>
      <c r="C233" s="255" t="s">
        <v>1213</v>
      </c>
      <c r="D233" s="218" t="s">
        <v>338</v>
      </c>
      <c r="E233" s="218" t="s">
        <v>351</v>
      </c>
      <c r="F233" s="308" t="s">
        <v>1607</v>
      </c>
      <c r="G233" s="311" t="s">
        <v>1609</v>
      </c>
      <c r="H233" s="4" t="str">
        <f>Rqmnts!B565</f>
        <v>NMS6022A</v>
      </c>
      <c r="I233" s="4" t="str">
        <f>Rqmnts!C565</f>
        <v>Comms Mngmnt - LAN/WAN Info - Operational State</v>
      </c>
      <c r="K233" s="289" t="s">
        <v>389</v>
      </c>
      <c r="L233" s="9">
        <v>1</v>
      </c>
    </row>
    <row r="234" spans="1:12" x14ac:dyDescent="0.35">
      <c r="A234" s="42" t="s">
        <v>1336</v>
      </c>
      <c r="B234" s="135" t="s">
        <v>39</v>
      </c>
      <c r="C234" s="255" t="s">
        <v>1213</v>
      </c>
      <c r="D234" s="135" t="s">
        <v>340</v>
      </c>
      <c r="E234" s="135" t="s">
        <v>351</v>
      </c>
      <c r="F234" s="315" t="s">
        <v>395</v>
      </c>
      <c r="G234" s="311" t="s">
        <v>1609</v>
      </c>
      <c r="H234" s="4" t="str">
        <f>Rqmnts!B176</f>
        <v>DPI 3.14</v>
      </c>
      <c r="I234" s="4" t="str">
        <f>Rqmnts!C176</f>
        <v>Self Registration of Meters</v>
      </c>
      <c r="K234" s="289" t="s">
        <v>348</v>
      </c>
      <c r="L234" s="9">
        <v>1</v>
      </c>
    </row>
    <row r="235" spans="1:12" x14ac:dyDescent="0.35">
      <c r="A235" s="42" t="s">
        <v>1337</v>
      </c>
      <c r="B235" s="135" t="s">
        <v>39</v>
      </c>
      <c r="C235" s="255" t="s">
        <v>1213</v>
      </c>
      <c r="D235" s="135" t="s">
        <v>340</v>
      </c>
      <c r="E235" s="135" t="s">
        <v>351</v>
      </c>
      <c r="F235" s="315" t="s">
        <v>395</v>
      </c>
      <c r="G235" s="311" t="s">
        <v>1609</v>
      </c>
      <c r="H235" s="4" t="str">
        <f>Rqmnts!B176</f>
        <v>DPI 3.14</v>
      </c>
      <c r="I235" s="4" t="str">
        <f>Rqmnts!C176</f>
        <v>Self Registration of Meters</v>
      </c>
      <c r="K235" s="289" t="s">
        <v>348</v>
      </c>
      <c r="L235" s="9">
        <v>1</v>
      </c>
    </row>
    <row r="236" spans="1:12" x14ac:dyDescent="0.35">
      <c r="A236" s="42" t="s">
        <v>1338</v>
      </c>
      <c r="B236" s="135" t="s">
        <v>39</v>
      </c>
      <c r="C236" s="255" t="s">
        <v>1213</v>
      </c>
      <c r="D236" s="135" t="s">
        <v>340</v>
      </c>
      <c r="E236" s="135" t="s">
        <v>351</v>
      </c>
      <c r="F236" s="315" t="s">
        <v>395</v>
      </c>
      <c r="G236" s="311" t="s">
        <v>1609</v>
      </c>
      <c r="H236" s="4" t="str">
        <f>Rqmnts!B176</f>
        <v>DPI 3.14</v>
      </c>
      <c r="I236" s="4" t="str">
        <f>Rqmnts!C176</f>
        <v>Self Registration of Meters</v>
      </c>
      <c r="K236" s="289" t="s">
        <v>348</v>
      </c>
      <c r="L236" s="9">
        <v>1</v>
      </c>
    </row>
    <row r="237" spans="1:12" x14ac:dyDescent="0.35">
      <c r="A237" s="42" t="s">
        <v>1339</v>
      </c>
      <c r="B237" s="135" t="s">
        <v>39</v>
      </c>
      <c r="C237" s="255" t="s">
        <v>1213</v>
      </c>
      <c r="D237" s="135" t="s">
        <v>336</v>
      </c>
      <c r="E237" s="135" t="s">
        <v>351</v>
      </c>
      <c r="F237" s="308"/>
      <c r="G237" s="311"/>
      <c r="H237" s="4" t="str">
        <f>Rqmnts!B624</f>
        <v>NMS6040Ai11</v>
      </c>
      <c r="I237" s="4" t="str">
        <f>Rqmnts!C624</f>
        <v>Network Device Mngmnt - Schedules - Meter Self-Registration</v>
      </c>
      <c r="K237" s="289" t="s">
        <v>389</v>
      </c>
      <c r="L237" s="9">
        <v>1</v>
      </c>
    </row>
    <row r="238" spans="1:12" x14ac:dyDescent="0.35">
      <c r="A238" s="42" t="s">
        <v>1340</v>
      </c>
      <c r="B238" s="135" t="s">
        <v>39</v>
      </c>
      <c r="C238" s="255" t="s">
        <v>1213</v>
      </c>
      <c r="D238" s="135" t="s">
        <v>336</v>
      </c>
      <c r="E238" s="135" t="s">
        <v>351</v>
      </c>
      <c r="F238" s="308"/>
      <c r="G238" s="311"/>
      <c r="H238" s="4" t="str">
        <f>Rqmnts!B624</f>
        <v>NMS6040Ai11</v>
      </c>
      <c r="I238" s="4" t="str">
        <f>Rqmnts!C624</f>
        <v>Network Device Mngmnt - Schedules - Meter Self-Registration</v>
      </c>
      <c r="K238" s="289" t="s">
        <v>389</v>
      </c>
      <c r="L238" s="9">
        <v>1</v>
      </c>
    </row>
    <row r="239" spans="1:12" x14ac:dyDescent="0.35">
      <c r="A239" s="42" t="s">
        <v>1341</v>
      </c>
      <c r="B239" s="210" t="s">
        <v>39</v>
      </c>
      <c r="C239" s="255" t="s">
        <v>1213</v>
      </c>
      <c r="D239" s="210" t="s">
        <v>336</v>
      </c>
      <c r="E239" s="210" t="s">
        <v>392</v>
      </c>
      <c r="F239" s="308"/>
      <c r="G239" s="311"/>
      <c r="H239" s="4" t="str">
        <f>Rqmnts!B578</f>
        <v>NMS6026</v>
      </c>
      <c r="I239" s="4" t="str">
        <f>Rqmnts!C578</f>
        <v>Comms Mngmnt - Configuration of Bcast Grouping</v>
      </c>
      <c r="K239" s="289" t="s">
        <v>389</v>
      </c>
      <c r="L239" s="9">
        <v>1</v>
      </c>
    </row>
    <row r="240" spans="1:12" x14ac:dyDescent="0.35">
      <c r="A240" s="42" t="s">
        <v>1395</v>
      </c>
      <c r="B240" s="135" t="s">
        <v>38</v>
      </c>
      <c r="C240" s="255" t="s">
        <v>1213</v>
      </c>
      <c r="D240" s="135" t="s">
        <v>340</v>
      </c>
      <c r="E240" s="135" t="s">
        <v>390</v>
      </c>
      <c r="F240" s="315" t="s">
        <v>395</v>
      </c>
      <c r="G240" s="311" t="s">
        <v>1609</v>
      </c>
      <c r="H240" s="4" t="str">
        <f>Rqmnts!B100</f>
        <v>DPI 3.7.b</v>
      </c>
      <c r="I240" s="4" t="str">
        <f>Rqmnts!C100</f>
        <v>Outage Detection - Alarm</v>
      </c>
      <c r="K240" s="289" t="s">
        <v>348</v>
      </c>
      <c r="L240" s="9">
        <v>1</v>
      </c>
    </row>
    <row r="241" spans="1:12" x14ac:dyDescent="0.35">
      <c r="A241" s="42" t="s">
        <v>1396</v>
      </c>
      <c r="B241" s="135" t="s">
        <v>38</v>
      </c>
      <c r="C241" s="255" t="s">
        <v>1213</v>
      </c>
      <c r="D241" s="135" t="s">
        <v>340</v>
      </c>
      <c r="E241" s="135" t="s">
        <v>390</v>
      </c>
      <c r="F241" s="315" t="s">
        <v>395</v>
      </c>
      <c r="G241" s="311" t="s">
        <v>1609</v>
      </c>
      <c r="H241" s="4" t="str">
        <f>Rqmnts!B100</f>
        <v>DPI 3.7.b</v>
      </c>
      <c r="I241" s="4" t="str">
        <f>Rqmnts!C100</f>
        <v>Outage Detection - Alarm</v>
      </c>
      <c r="K241" s="289" t="s">
        <v>348</v>
      </c>
      <c r="L241" s="9">
        <v>1</v>
      </c>
    </row>
    <row r="242" spans="1:12" x14ac:dyDescent="0.35">
      <c r="A242" s="42" t="s">
        <v>1397</v>
      </c>
      <c r="B242" s="135" t="s">
        <v>38</v>
      </c>
      <c r="C242" s="255" t="s">
        <v>1213</v>
      </c>
      <c r="D242" s="308" t="s">
        <v>339</v>
      </c>
      <c r="E242" s="258" t="s">
        <v>390</v>
      </c>
      <c r="F242" s="308" t="s">
        <v>395</v>
      </c>
      <c r="G242" s="311" t="s">
        <v>339</v>
      </c>
      <c r="H242" s="4" t="str">
        <f>Rqmnts!B103</f>
        <v>DPI 3.8.1.a</v>
      </c>
      <c r="I242" s="4" t="str">
        <f>Rqmnts!C103</f>
        <v>QoS and Other Events - Meter LoS at &lt;= 20% Vsupply</v>
      </c>
      <c r="K242" s="289" t="s">
        <v>348</v>
      </c>
      <c r="L242" s="9">
        <v>1</v>
      </c>
    </row>
    <row r="243" spans="1:12" x14ac:dyDescent="0.35">
      <c r="A243" s="42" t="s">
        <v>1398</v>
      </c>
      <c r="B243" s="223" t="s">
        <v>38</v>
      </c>
      <c r="C243" s="255" t="s">
        <v>1213</v>
      </c>
      <c r="D243" s="223" t="s">
        <v>340</v>
      </c>
      <c r="E243" s="223" t="s">
        <v>351</v>
      </c>
      <c r="F243" s="315" t="s">
        <v>395</v>
      </c>
      <c r="G243" s="311" t="s">
        <v>1609</v>
      </c>
      <c r="H243" s="4" t="str">
        <f>Rqmnts!B654</f>
        <v>NMS6049av</v>
      </c>
      <c r="I243" s="4" t="str">
        <f>Rqmnts!C654</f>
        <v>Auditing &amp; Reporting - Reporting Performance - Loss of Supply &amp; Outage Detection</v>
      </c>
      <c r="K243" s="289" t="s">
        <v>389</v>
      </c>
      <c r="L243" s="9">
        <v>1</v>
      </c>
    </row>
    <row r="244" spans="1:12" x14ac:dyDescent="0.35">
      <c r="A244" s="42" t="s">
        <v>1399</v>
      </c>
      <c r="B244" s="135" t="s">
        <v>38</v>
      </c>
      <c r="C244" s="255" t="s">
        <v>1213</v>
      </c>
      <c r="D244" s="135" t="s">
        <v>340</v>
      </c>
      <c r="E244" s="135" t="s">
        <v>390</v>
      </c>
      <c r="F244" s="315" t="s">
        <v>395</v>
      </c>
      <c r="G244" s="311" t="s">
        <v>1609</v>
      </c>
      <c r="H244" s="4" t="str">
        <f>Rqmnts!B251</f>
        <v>MET1045</v>
      </c>
      <c r="I244" s="4" t="str">
        <f>Rqmnts!C251</f>
        <v>Outage Detection - Restoration Event</v>
      </c>
      <c r="K244" s="289" t="s">
        <v>371</v>
      </c>
      <c r="L244" s="9">
        <v>1</v>
      </c>
    </row>
    <row r="245" spans="1:12" x14ac:dyDescent="0.35">
      <c r="A245" s="42" t="s">
        <v>1400</v>
      </c>
      <c r="B245" s="135" t="s">
        <v>38</v>
      </c>
      <c r="C245" s="255" t="s">
        <v>1213</v>
      </c>
      <c r="D245" s="135" t="s">
        <v>340</v>
      </c>
      <c r="E245" s="135" t="s">
        <v>390</v>
      </c>
      <c r="F245" s="315" t="s">
        <v>395</v>
      </c>
      <c r="G245" s="311" t="s">
        <v>1609</v>
      </c>
      <c r="H245" s="4" t="str">
        <f>Rqmnts!B251</f>
        <v>MET1045</v>
      </c>
      <c r="I245" s="4" t="str">
        <f>Rqmnts!C251</f>
        <v>Outage Detection - Restoration Event</v>
      </c>
      <c r="K245" s="289" t="s">
        <v>371</v>
      </c>
      <c r="L245" s="9">
        <v>1</v>
      </c>
    </row>
    <row r="246" spans="1:12" x14ac:dyDescent="0.35">
      <c r="A246" s="389" t="s">
        <v>1401</v>
      </c>
      <c r="B246" s="326" t="s">
        <v>38</v>
      </c>
      <c r="C246" s="326" t="s">
        <v>1213</v>
      </c>
      <c r="D246" s="326" t="s">
        <v>340</v>
      </c>
      <c r="E246" s="326" t="s">
        <v>390</v>
      </c>
      <c r="F246" s="326" t="s">
        <v>395</v>
      </c>
      <c r="G246" s="326" t="s">
        <v>1609</v>
      </c>
      <c r="H246" s="4" t="str">
        <f>Rqmnts!B99</f>
        <v>DPI 3.7.a</v>
      </c>
      <c r="I246" s="4" t="str">
        <f>Rqmnts!C99</f>
        <v>Outage Detection - Event</v>
      </c>
      <c r="K246" s="395" t="s">
        <v>348</v>
      </c>
      <c r="L246" s="396">
        <v>1</v>
      </c>
    </row>
    <row r="247" spans="1:12" x14ac:dyDescent="0.35">
      <c r="A247" s="327"/>
      <c r="B247" s="327"/>
      <c r="C247" s="327"/>
      <c r="D247" s="327"/>
      <c r="E247" s="327"/>
      <c r="F247" s="327"/>
      <c r="G247" s="327"/>
      <c r="H247" s="4" t="str">
        <f>Rqmnts!B248</f>
        <v>MET1042</v>
      </c>
      <c r="I247" s="4" t="str">
        <f>Rqmnts!C248</f>
        <v>Outage Detection - Event Collection &lt; 60 secs</v>
      </c>
      <c r="K247" s="395"/>
      <c r="L247" s="396"/>
    </row>
    <row r="248" spans="1:12" x14ac:dyDescent="0.35">
      <c r="A248" s="42" t="s">
        <v>1402</v>
      </c>
      <c r="B248" s="135" t="s">
        <v>38</v>
      </c>
      <c r="C248" s="255" t="s">
        <v>1213</v>
      </c>
      <c r="D248" s="135" t="s">
        <v>340</v>
      </c>
      <c r="E248" s="135" t="s">
        <v>390</v>
      </c>
      <c r="F248" s="315" t="s">
        <v>395</v>
      </c>
      <c r="G248" s="311" t="s">
        <v>1609</v>
      </c>
      <c r="H248" s="4" t="str">
        <f>Rqmnts!B99</f>
        <v>DPI 3.7.a</v>
      </c>
      <c r="I248" s="4" t="str">
        <f>Rqmnts!C99</f>
        <v>Outage Detection - Event</v>
      </c>
      <c r="K248" s="289" t="s">
        <v>348</v>
      </c>
      <c r="L248" s="9">
        <v>1</v>
      </c>
    </row>
    <row r="249" spans="1:12" x14ac:dyDescent="0.35">
      <c r="A249" s="42" t="s">
        <v>1403</v>
      </c>
      <c r="B249" s="135" t="s">
        <v>38</v>
      </c>
      <c r="C249" s="255" t="s">
        <v>1213</v>
      </c>
      <c r="D249" s="135" t="s">
        <v>340</v>
      </c>
      <c r="E249" s="135" t="s">
        <v>390</v>
      </c>
      <c r="F249" s="308" t="s">
        <v>1577</v>
      </c>
      <c r="G249" s="311" t="s">
        <v>1608</v>
      </c>
      <c r="H249" s="4" t="str">
        <f>Rqmnts!B255</f>
        <v>MET1049</v>
      </c>
      <c r="I249" s="4" t="str">
        <f>Rqmnts!C255</f>
        <v>Outage Detection - 3 Phase Meter Phase Failures</v>
      </c>
      <c r="K249" s="289" t="s">
        <v>371</v>
      </c>
      <c r="L249" s="9">
        <v>1</v>
      </c>
    </row>
    <row r="250" spans="1:12" x14ac:dyDescent="0.35">
      <c r="A250" s="42" t="s">
        <v>1404</v>
      </c>
      <c r="B250" s="250" t="s">
        <v>38</v>
      </c>
      <c r="C250" s="255" t="s">
        <v>1213</v>
      </c>
      <c r="D250" s="308" t="s">
        <v>339</v>
      </c>
      <c r="E250" s="135" t="s">
        <v>390</v>
      </c>
      <c r="F250" s="308" t="s">
        <v>1577</v>
      </c>
      <c r="G250" s="311" t="s">
        <v>1608</v>
      </c>
      <c r="H250" s="4" t="str">
        <f>Rqmnts!B255</f>
        <v>MET1049</v>
      </c>
      <c r="I250" s="4" t="str">
        <f>Rqmnts!C255</f>
        <v>Outage Detection - 3 Phase Meter Phase Failures</v>
      </c>
      <c r="K250" s="289" t="s">
        <v>371</v>
      </c>
      <c r="L250" s="9">
        <v>1</v>
      </c>
    </row>
    <row r="251" spans="1:12" x14ac:dyDescent="0.35">
      <c r="A251" s="42" t="s">
        <v>1405</v>
      </c>
      <c r="B251" s="250" t="s">
        <v>38</v>
      </c>
      <c r="C251" s="255" t="s">
        <v>1213</v>
      </c>
      <c r="D251" s="308" t="s">
        <v>339</v>
      </c>
      <c r="E251" s="135" t="s">
        <v>390</v>
      </c>
      <c r="F251" s="308" t="s">
        <v>1577</v>
      </c>
      <c r="G251" s="311" t="s">
        <v>1608</v>
      </c>
      <c r="H251" s="4" t="str">
        <f>Rqmnts!B255</f>
        <v>MET1049</v>
      </c>
      <c r="I251" s="4" t="str">
        <f>Rqmnts!C255</f>
        <v>Outage Detection - 3 Phase Meter Phase Failures</v>
      </c>
      <c r="K251" s="289" t="s">
        <v>371</v>
      </c>
      <c r="L251" s="9">
        <v>1</v>
      </c>
    </row>
    <row r="252" spans="1:12" x14ac:dyDescent="0.35">
      <c r="A252" s="42" t="s">
        <v>1406</v>
      </c>
      <c r="B252" s="250" t="s">
        <v>38</v>
      </c>
      <c r="C252" s="255" t="s">
        <v>1213</v>
      </c>
      <c r="D252" s="135" t="s">
        <v>340</v>
      </c>
      <c r="E252" s="135" t="s">
        <v>390</v>
      </c>
      <c r="F252" s="308" t="s">
        <v>1577</v>
      </c>
      <c r="G252" s="311" t="s">
        <v>1608</v>
      </c>
      <c r="H252" s="4" t="str">
        <f>Rqmnts!B255</f>
        <v>MET1049</v>
      </c>
      <c r="I252" s="4" t="str">
        <f>Rqmnts!C255</f>
        <v>Outage Detection - 3 Phase Meter Phase Failures</v>
      </c>
      <c r="K252" s="289" t="s">
        <v>371</v>
      </c>
      <c r="L252" s="9">
        <v>1</v>
      </c>
    </row>
    <row r="253" spans="1:12" x14ac:dyDescent="0.35">
      <c r="A253" s="42" t="s">
        <v>1342</v>
      </c>
      <c r="B253" s="250" t="s">
        <v>325</v>
      </c>
      <c r="C253" s="255" t="s">
        <v>1213</v>
      </c>
      <c r="D253" s="308" t="s">
        <v>339</v>
      </c>
      <c r="E253" s="250" t="s">
        <v>370</v>
      </c>
      <c r="F253" s="308" t="s">
        <v>395</v>
      </c>
      <c r="G253" s="311" t="s">
        <v>339</v>
      </c>
      <c r="H253" s="4" t="str">
        <f>Rqmnts!B362</f>
        <v>MET1152</v>
      </c>
      <c r="I253" s="4" t="str">
        <f>Rqmnts!C362</f>
        <v>Local Config &amp; Programming - Meters Preprogrammed with Multiple Tariffs</v>
      </c>
      <c r="K253" s="289" t="s">
        <v>371</v>
      </c>
      <c r="L253" s="9">
        <v>1</v>
      </c>
    </row>
    <row r="254" spans="1:12" x14ac:dyDescent="0.35">
      <c r="A254" s="42" t="s">
        <v>1343</v>
      </c>
      <c r="B254" s="135" t="s">
        <v>325</v>
      </c>
      <c r="C254" s="255" t="s">
        <v>1213</v>
      </c>
      <c r="D254" s="135" t="s">
        <v>340</v>
      </c>
      <c r="E254" s="135" t="s">
        <v>346</v>
      </c>
      <c r="F254" s="315" t="s">
        <v>395</v>
      </c>
      <c r="G254" s="311" t="s">
        <v>1608</v>
      </c>
      <c r="H254" s="4" t="str">
        <f>Rqmnts!B21</f>
        <v>DPI 3.2.d</v>
      </c>
      <c r="I254" s="4" t="str">
        <f>Rqmnts!C21</f>
        <v>Metrology - Configure Solar Locally &amp; Remotely</v>
      </c>
      <c r="K254" s="289" t="s">
        <v>348</v>
      </c>
      <c r="L254" s="9">
        <v>1</v>
      </c>
    </row>
    <row r="255" spans="1:12" x14ac:dyDescent="0.35">
      <c r="A255" s="42" t="s">
        <v>1344</v>
      </c>
      <c r="B255" s="135" t="s">
        <v>325</v>
      </c>
      <c r="C255" s="255" t="s">
        <v>1213</v>
      </c>
      <c r="D255" s="135" t="s">
        <v>340</v>
      </c>
      <c r="E255" s="135" t="s">
        <v>346</v>
      </c>
      <c r="F255" s="315" t="s">
        <v>395</v>
      </c>
      <c r="G255" s="311" t="s">
        <v>1608</v>
      </c>
      <c r="H255" s="4"/>
      <c r="I255" s="4" t="s">
        <v>1560</v>
      </c>
      <c r="K255" s="266" t="str">
        <f>I255</f>
        <v>Non-Rqmnt</v>
      </c>
      <c r="L255" s="9">
        <v>1</v>
      </c>
    </row>
    <row r="256" spans="1:12" x14ac:dyDescent="0.35">
      <c r="A256" s="42" t="s">
        <v>1345</v>
      </c>
      <c r="B256" s="135" t="s">
        <v>325</v>
      </c>
      <c r="C256" s="255" t="s">
        <v>1213</v>
      </c>
      <c r="D256" s="308" t="s">
        <v>339</v>
      </c>
      <c r="E256" s="135" t="s">
        <v>349</v>
      </c>
      <c r="F256" s="308" t="s">
        <v>395</v>
      </c>
      <c r="G256" s="311" t="s">
        <v>339</v>
      </c>
      <c r="H256" s="4"/>
      <c r="I256" s="4" t="s">
        <v>1560</v>
      </c>
      <c r="K256" s="266" t="str">
        <f>I256</f>
        <v>Non-Rqmnt</v>
      </c>
      <c r="L256" s="9">
        <v>1</v>
      </c>
    </row>
    <row r="257" spans="1:12" x14ac:dyDescent="0.35">
      <c r="A257" s="42" t="s">
        <v>1346</v>
      </c>
      <c r="B257" s="135" t="s">
        <v>325</v>
      </c>
      <c r="C257" s="255" t="s">
        <v>1213</v>
      </c>
      <c r="D257" s="135" t="s">
        <v>340</v>
      </c>
      <c r="E257" s="135" t="s">
        <v>390</v>
      </c>
      <c r="F257" s="308" t="s">
        <v>395</v>
      </c>
      <c r="G257" s="311" t="s">
        <v>1608</v>
      </c>
      <c r="H257" s="4" t="str">
        <f>Rqmnts!B125</f>
        <v>DPI 3.8.4.17</v>
      </c>
      <c r="I257" s="4" t="str">
        <f>Rqmnts!C125</f>
        <v>QoS and Other Events - Tariff Information Updated</v>
      </c>
      <c r="K257" s="289" t="s">
        <v>348</v>
      </c>
      <c r="L257" s="9">
        <v>1</v>
      </c>
    </row>
    <row r="258" spans="1:12" x14ac:dyDescent="0.35">
      <c r="A258" s="42" t="s">
        <v>1347</v>
      </c>
      <c r="B258" s="135" t="s">
        <v>325</v>
      </c>
      <c r="C258" s="255" t="s">
        <v>1213</v>
      </c>
      <c r="D258" s="135" t="s">
        <v>340</v>
      </c>
      <c r="E258" s="135" t="s">
        <v>390</v>
      </c>
      <c r="F258" s="308" t="s">
        <v>395</v>
      </c>
      <c r="G258" s="311" t="s">
        <v>1608</v>
      </c>
      <c r="H258" s="4"/>
      <c r="I258" s="4" t="s">
        <v>1560</v>
      </c>
      <c r="K258" s="266" t="str">
        <f>I258</f>
        <v>Non-Rqmnt</v>
      </c>
      <c r="L258" s="9">
        <v>1</v>
      </c>
    </row>
    <row r="259" spans="1:12" x14ac:dyDescent="0.35">
      <c r="A259" s="389" t="s">
        <v>1348</v>
      </c>
      <c r="B259" s="326" t="s">
        <v>325</v>
      </c>
      <c r="C259" s="326" t="s">
        <v>1213</v>
      </c>
      <c r="D259" s="326" t="s">
        <v>340</v>
      </c>
      <c r="E259" s="326" t="s">
        <v>351</v>
      </c>
      <c r="F259" s="326" t="s">
        <v>395</v>
      </c>
      <c r="G259" s="326" t="s">
        <v>1608</v>
      </c>
      <c r="H259" s="4" t="str">
        <f>Rqmnts!B607</f>
        <v>NMS6038aii</v>
      </c>
      <c r="I259" s="4" t="str">
        <f>Rqmnts!C607</f>
        <v>Network Device Mngmnt - Programs Size on Device</v>
      </c>
      <c r="K259" s="395" t="s">
        <v>389</v>
      </c>
      <c r="L259" s="396">
        <v>1</v>
      </c>
    </row>
    <row r="260" spans="1:12" x14ac:dyDescent="0.35">
      <c r="A260" s="327"/>
      <c r="B260" s="327"/>
      <c r="C260" s="327"/>
      <c r="D260" s="327"/>
      <c r="E260" s="327"/>
      <c r="F260" s="327"/>
      <c r="G260" s="327"/>
      <c r="H260" s="4" t="str">
        <f>Rqmnts!B608</f>
        <v>NMS6038aiii</v>
      </c>
      <c r="I260" s="4" t="str">
        <f>Rqmnts!C608</f>
        <v>Network Device Mngmnt - Programs Checksum on Device</v>
      </c>
      <c r="K260" s="395"/>
      <c r="L260" s="396"/>
    </row>
    <row r="261" spans="1:12" x14ac:dyDescent="0.35">
      <c r="A261" s="42" t="s">
        <v>1349</v>
      </c>
      <c r="B261" s="135" t="s">
        <v>325</v>
      </c>
      <c r="C261" s="255" t="s">
        <v>1213</v>
      </c>
      <c r="D261" s="135" t="s">
        <v>336</v>
      </c>
      <c r="E261" s="135" t="s">
        <v>346</v>
      </c>
      <c r="F261" s="308"/>
      <c r="G261" s="311"/>
      <c r="H261" s="4"/>
      <c r="I261" s="4" t="s">
        <v>1560</v>
      </c>
      <c r="K261" s="266" t="str">
        <f>I261</f>
        <v>Non-Rqmnt</v>
      </c>
      <c r="L261" s="9">
        <v>1</v>
      </c>
    </row>
    <row r="262" spans="1:12" x14ac:dyDescent="0.35">
      <c r="A262" s="42" t="s">
        <v>1350</v>
      </c>
      <c r="B262" s="255" t="s">
        <v>325</v>
      </c>
      <c r="C262" s="255" t="s">
        <v>1213</v>
      </c>
      <c r="D262" s="255" t="s">
        <v>336</v>
      </c>
      <c r="E262" s="255" t="s">
        <v>346</v>
      </c>
      <c r="F262" s="308"/>
      <c r="G262" s="311"/>
      <c r="H262" s="4"/>
      <c r="I262" s="4" t="s">
        <v>1560</v>
      </c>
      <c r="K262" s="266" t="str">
        <f>I262</f>
        <v>Non-Rqmnt</v>
      </c>
      <c r="L262" s="9">
        <v>1</v>
      </c>
    </row>
    <row r="263" spans="1:12" x14ac:dyDescent="0.35">
      <c r="A263" s="42" t="s">
        <v>1351</v>
      </c>
      <c r="B263" s="255" t="s">
        <v>325</v>
      </c>
      <c r="C263" s="255" t="s">
        <v>1213</v>
      </c>
      <c r="D263" s="255" t="s">
        <v>336</v>
      </c>
      <c r="E263" s="255" t="s">
        <v>346</v>
      </c>
      <c r="F263" s="308"/>
      <c r="G263" s="311"/>
      <c r="H263" s="4" t="str">
        <f>Rqmnts!B645</f>
        <v>NMS6046</v>
      </c>
      <c r="I263" s="4" t="str">
        <f>Rqmnts!C645</f>
        <v>Field Service Support - UIQ Synchronisation of Field Changes</v>
      </c>
      <c r="K263" s="289" t="s">
        <v>389</v>
      </c>
      <c r="L263" s="9">
        <v>1</v>
      </c>
    </row>
    <row r="264" spans="1:12" x14ac:dyDescent="0.35">
      <c r="A264" s="42" t="s">
        <v>1352</v>
      </c>
      <c r="B264" s="210" t="s">
        <v>325</v>
      </c>
      <c r="C264" s="255" t="s">
        <v>1213</v>
      </c>
      <c r="D264" s="210" t="s">
        <v>336</v>
      </c>
      <c r="E264" s="210" t="s">
        <v>346</v>
      </c>
      <c r="F264" s="308"/>
      <c r="G264" s="311"/>
      <c r="H264" s="4" t="str">
        <f>Rqmnts!B666</f>
        <v>NMS6049CA</v>
      </c>
      <c r="I264" s="4" t="str">
        <f>Rqmnts!C666</f>
        <v>Auditing &amp; Reporting - Device Configurations - Programs</v>
      </c>
      <c r="K264" s="289" t="s">
        <v>389</v>
      </c>
      <c r="L264" s="9">
        <v>1</v>
      </c>
    </row>
    <row r="265" spans="1:12" x14ac:dyDescent="0.35">
      <c r="A265" s="42" t="s">
        <v>1353</v>
      </c>
      <c r="B265" s="135" t="s">
        <v>325</v>
      </c>
      <c r="C265" s="255" t="s">
        <v>1213</v>
      </c>
      <c r="D265" s="135" t="s">
        <v>336</v>
      </c>
      <c r="E265" s="135" t="s">
        <v>346</v>
      </c>
      <c r="F265" s="308"/>
      <c r="G265" s="311"/>
      <c r="H265" s="4"/>
      <c r="I265" s="4" t="s">
        <v>1560</v>
      </c>
      <c r="K265" s="266" t="str">
        <f>I265</f>
        <v>Non-Rqmnt</v>
      </c>
      <c r="L265" s="9">
        <v>1</v>
      </c>
    </row>
    <row r="266" spans="1:12" x14ac:dyDescent="0.35">
      <c r="A266" s="42" t="s">
        <v>1354</v>
      </c>
      <c r="B266" s="135" t="s">
        <v>325</v>
      </c>
      <c r="C266" s="255" t="s">
        <v>1213</v>
      </c>
      <c r="D266" s="135" t="s">
        <v>336</v>
      </c>
      <c r="E266" s="135" t="s">
        <v>346</v>
      </c>
      <c r="F266" s="308"/>
      <c r="G266" s="311"/>
      <c r="H266" s="4"/>
      <c r="I266" s="4" t="s">
        <v>1560</v>
      </c>
      <c r="K266" s="266" t="str">
        <f t="shared" ref="K266:K267" si="9">I266</f>
        <v>Non-Rqmnt</v>
      </c>
      <c r="L266" s="9">
        <v>1</v>
      </c>
    </row>
    <row r="267" spans="1:12" x14ac:dyDescent="0.35">
      <c r="A267" s="42" t="s">
        <v>1355</v>
      </c>
      <c r="B267" s="135" t="s">
        <v>325</v>
      </c>
      <c r="C267" s="255" t="s">
        <v>1213</v>
      </c>
      <c r="D267" s="135" t="s">
        <v>336</v>
      </c>
      <c r="E267" s="135" t="s">
        <v>346</v>
      </c>
      <c r="F267" s="308"/>
      <c r="G267" s="311"/>
      <c r="H267" s="4"/>
      <c r="I267" s="4" t="s">
        <v>1560</v>
      </c>
      <c r="K267" s="266" t="str">
        <f t="shared" si="9"/>
        <v>Non-Rqmnt</v>
      </c>
      <c r="L267" s="9">
        <v>1</v>
      </c>
    </row>
    <row r="268" spans="1:12" x14ac:dyDescent="0.35">
      <c r="A268" s="42" t="s">
        <v>1356</v>
      </c>
      <c r="B268" s="135" t="s">
        <v>325</v>
      </c>
      <c r="C268" s="255" t="s">
        <v>1213</v>
      </c>
      <c r="D268" s="250" t="s">
        <v>336</v>
      </c>
      <c r="E268" s="135" t="s">
        <v>351</v>
      </c>
      <c r="F268" s="308"/>
      <c r="G268" s="311"/>
      <c r="H268" s="4" t="str">
        <f>Rqmnts!B31</f>
        <v>DPI 3.3.e.1</v>
      </c>
      <c r="I268" s="4" t="str">
        <f>Rqmnts!C31</f>
        <v>Meter Reads - Data Collection - Settings</v>
      </c>
      <c r="K268" s="289" t="s">
        <v>348</v>
      </c>
      <c r="L268" s="9">
        <v>1</v>
      </c>
    </row>
    <row r="269" spans="1:12" x14ac:dyDescent="0.35">
      <c r="A269" s="42" t="s">
        <v>305</v>
      </c>
      <c r="B269" s="135" t="s">
        <v>44</v>
      </c>
      <c r="C269" s="255" t="s">
        <v>1213</v>
      </c>
      <c r="D269" s="135" t="s">
        <v>340</v>
      </c>
      <c r="E269" s="135" t="s">
        <v>390</v>
      </c>
      <c r="F269" s="314" t="s">
        <v>395</v>
      </c>
      <c r="G269" s="311" t="s">
        <v>1608</v>
      </c>
      <c r="H269" s="4" t="str">
        <f>Rqmnts!B261</f>
        <v>MET1052</v>
      </c>
      <c r="I269" s="4" t="str">
        <f>Rqmnts!C261</f>
        <v>QoS &amp; Other Events - QoS Events</v>
      </c>
      <c r="K269" s="289" t="s">
        <v>371</v>
      </c>
      <c r="L269" s="9">
        <v>1</v>
      </c>
    </row>
    <row r="270" spans="1:12" x14ac:dyDescent="0.35">
      <c r="A270" s="42" t="s">
        <v>304</v>
      </c>
      <c r="B270" s="135" t="s">
        <v>44</v>
      </c>
      <c r="C270" s="255" t="s">
        <v>1213</v>
      </c>
      <c r="D270" s="135" t="s">
        <v>340</v>
      </c>
      <c r="E270" s="135" t="s">
        <v>390</v>
      </c>
      <c r="F270" s="314" t="s">
        <v>395</v>
      </c>
      <c r="G270" s="311" t="s">
        <v>1608</v>
      </c>
      <c r="H270" s="4" t="str">
        <f>Rqmnts!B261</f>
        <v>MET1052</v>
      </c>
      <c r="I270" s="4" t="str">
        <f>Rqmnts!C261</f>
        <v>QoS &amp; Other Events - QoS Events</v>
      </c>
      <c r="K270" s="289" t="s">
        <v>371</v>
      </c>
      <c r="L270" s="9">
        <v>1</v>
      </c>
    </row>
    <row r="271" spans="1:12" x14ac:dyDescent="0.35">
      <c r="A271" s="42" t="s">
        <v>307</v>
      </c>
      <c r="B271" s="135" t="s">
        <v>44</v>
      </c>
      <c r="C271" s="255" t="s">
        <v>1213</v>
      </c>
      <c r="D271" s="135" t="s">
        <v>340</v>
      </c>
      <c r="E271" s="135" t="s">
        <v>390</v>
      </c>
      <c r="F271" s="314" t="s">
        <v>395</v>
      </c>
      <c r="G271" s="311" t="s">
        <v>1608</v>
      </c>
      <c r="H271" s="4" t="str">
        <f>Rqmnts!B261</f>
        <v>MET1052</v>
      </c>
      <c r="I271" s="4" t="str">
        <f>Rqmnts!C261</f>
        <v>QoS &amp; Other Events - QoS Events</v>
      </c>
      <c r="K271" s="289" t="s">
        <v>371</v>
      </c>
      <c r="L271" s="9">
        <v>1</v>
      </c>
    </row>
    <row r="272" spans="1:12" x14ac:dyDescent="0.35">
      <c r="A272" s="42" t="s">
        <v>306</v>
      </c>
      <c r="B272" s="135" t="s">
        <v>44</v>
      </c>
      <c r="C272" s="255" t="s">
        <v>1213</v>
      </c>
      <c r="D272" s="135" t="s">
        <v>340</v>
      </c>
      <c r="E272" s="135" t="s">
        <v>390</v>
      </c>
      <c r="F272" s="314" t="s">
        <v>395</v>
      </c>
      <c r="G272" s="311" t="s">
        <v>1608</v>
      </c>
      <c r="H272" s="4" t="str">
        <f>Rqmnts!B261</f>
        <v>MET1052</v>
      </c>
      <c r="I272" s="4" t="str">
        <f>Rqmnts!C261</f>
        <v>QoS &amp; Other Events - QoS Events</v>
      </c>
      <c r="K272" s="289" t="s">
        <v>371</v>
      </c>
      <c r="L272" s="9">
        <v>1</v>
      </c>
    </row>
    <row r="273" spans="1:12" x14ac:dyDescent="0.35">
      <c r="A273" s="42" t="s">
        <v>115</v>
      </c>
      <c r="B273" s="135" t="s">
        <v>44</v>
      </c>
      <c r="C273" s="255" t="s">
        <v>1213</v>
      </c>
      <c r="D273" s="135" t="s">
        <v>340</v>
      </c>
      <c r="E273" s="135" t="s">
        <v>390</v>
      </c>
      <c r="F273" s="314" t="s">
        <v>395</v>
      </c>
      <c r="G273" s="311" t="s">
        <v>1608</v>
      </c>
      <c r="H273" s="4" t="str">
        <f>Rqmnts!B108</f>
        <v>DPI 3.8.2.c</v>
      </c>
      <c r="I273" s="4" t="str">
        <f>Rqmnts!C108</f>
        <v>QoS and Other Events - Undervoltage and Overvoltage - Record Peak Values</v>
      </c>
      <c r="K273" s="289" t="s">
        <v>348</v>
      </c>
      <c r="L273" s="9">
        <v>1</v>
      </c>
    </row>
    <row r="274" spans="1:12" x14ac:dyDescent="0.35">
      <c r="A274" s="42" t="s">
        <v>353</v>
      </c>
      <c r="B274" s="135" t="s">
        <v>44</v>
      </c>
      <c r="C274" s="135" t="s">
        <v>1254</v>
      </c>
      <c r="D274" s="308" t="s">
        <v>339</v>
      </c>
      <c r="E274" s="135" t="s">
        <v>351</v>
      </c>
      <c r="F274" s="308" t="s">
        <v>395</v>
      </c>
      <c r="G274" s="311" t="s">
        <v>1608</v>
      </c>
      <c r="H274" s="4" t="str">
        <f>Rqmnts!B104</f>
        <v>DPI 3.8.2.a</v>
      </c>
      <c r="I274" s="4" t="str">
        <f>Rqmnts!C104</f>
        <v>QoS and Other Events - Undervoltage and Overvoltage - Settable</v>
      </c>
      <c r="K274" s="289" t="s">
        <v>348</v>
      </c>
      <c r="L274" s="288">
        <v>0</v>
      </c>
    </row>
    <row r="275" spans="1:12" x14ac:dyDescent="0.35">
      <c r="A275" s="42" t="s">
        <v>118</v>
      </c>
      <c r="B275" s="135" t="s">
        <v>44</v>
      </c>
      <c r="C275" s="255" t="s">
        <v>1213</v>
      </c>
      <c r="D275" s="308" t="s">
        <v>339</v>
      </c>
      <c r="E275" s="135" t="s">
        <v>390</v>
      </c>
      <c r="F275" s="314" t="s">
        <v>395</v>
      </c>
      <c r="G275" s="311" t="s">
        <v>1608</v>
      </c>
      <c r="H275" s="4" t="str">
        <f>Rqmnts!B106</f>
        <v>DPI 3.8.2.b</v>
      </c>
      <c r="I275" s="4" t="str">
        <f>Rqmnts!C106</f>
        <v>QoS and Other Events - Undervoltage and Overvoltage - Persistance Time</v>
      </c>
      <c r="K275" s="289" t="s">
        <v>348</v>
      </c>
      <c r="L275" s="9">
        <v>1</v>
      </c>
    </row>
    <row r="276" spans="1:12" x14ac:dyDescent="0.35">
      <c r="A276" s="42" t="s">
        <v>114</v>
      </c>
      <c r="B276" s="135" t="s">
        <v>44</v>
      </c>
      <c r="C276" s="255" t="s">
        <v>1213</v>
      </c>
      <c r="D276" s="135" t="s">
        <v>340</v>
      </c>
      <c r="E276" s="135" t="s">
        <v>390</v>
      </c>
      <c r="F276" s="314" t="s">
        <v>395</v>
      </c>
      <c r="G276" s="311" t="s">
        <v>1608</v>
      </c>
      <c r="H276" s="4" t="str">
        <f>Rqmnts!B108</f>
        <v>DPI 3.8.2.c</v>
      </c>
      <c r="I276" s="4" t="str">
        <f>Rqmnts!C108</f>
        <v>QoS and Other Events - Undervoltage and Overvoltage - Record Peak Values</v>
      </c>
      <c r="K276" s="289" t="s">
        <v>348</v>
      </c>
      <c r="L276" s="9">
        <v>1</v>
      </c>
    </row>
    <row r="277" spans="1:12" x14ac:dyDescent="0.35">
      <c r="A277" s="42" t="s">
        <v>116</v>
      </c>
      <c r="B277" s="135" t="s">
        <v>44</v>
      </c>
      <c r="C277" s="255" t="s">
        <v>1213</v>
      </c>
      <c r="D277" s="135" t="s">
        <v>340</v>
      </c>
      <c r="E277" s="135" t="s">
        <v>390</v>
      </c>
      <c r="F277" s="314" t="s">
        <v>395</v>
      </c>
      <c r="G277" s="311" t="s">
        <v>1608</v>
      </c>
      <c r="H277" s="4" t="str">
        <f>Rqmnts!B108</f>
        <v>DPI 3.8.2.c</v>
      </c>
      <c r="I277" s="4" t="str">
        <f>Rqmnts!C108</f>
        <v>QoS and Other Events - Undervoltage and Overvoltage - Record Peak Values</v>
      </c>
      <c r="K277" s="289" t="s">
        <v>348</v>
      </c>
      <c r="L277" s="9">
        <v>1</v>
      </c>
    </row>
    <row r="278" spans="1:12" x14ac:dyDescent="0.35">
      <c r="A278" s="42" t="s">
        <v>354</v>
      </c>
      <c r="B278" s="135" t="s">
        <v>44</v>
      </c>
      <c r="C278" s="255" t="s">
        <v>1254</v>
      </c>
      <c r="D278" s="308" t="s">
        <v>339</v>
      </c>
      <c r="E278" s="135" t="s">
        <v>390</v>
      </c>
      <c r="F278" s="314" t="s">
        <v>395</v>
      </c>
      <c r="G278" s="311" t="s">
        <v>1608</v>
      </c>
      <c r="H278" s="4" t="str">
        <f>Rqmnts!B104</f>
        <v>DPI 3.8.2.a</v>
      </c>
      <c r="I278" s="4" t="str">
        <f>Rqmnts!C104</f>
        <v>QoS and Other Events - Undervoltage and Overvoltage - Settable</v>
      </c>
      <c r="K278" s="289" t="s">
        <v>348</v>
      </c>
      <c r="L278" s="288">
        <v>0</v>
      </c>
    </row>
    <row r="279" spans="1:12" x14ac:dyDescent="0.35">
      <c r="A279" s="42" t="s">
        <v>119</v>
      </c>
      <c r="B279" s="135" t="s">
        <v>44</v>
      </c>
      <c r="C279" s="255" t="s">
        <v>1213</v>
      </c>
      <c r="D279" s="308" t="s">
        <v>339</v>
      </c>
      <c r="E279" s="135" t="s">
        <v>390</v>
      </c>
      <c r="F279" s="314" t="s">
        <v>395</v>
      </c>
      <c r="G279" s="311" t="s">
        <v>1608</v>
      </c>
      <c r="H279" s="4" t="str">
        <f>Rqmnts!B106</f>
        <v>DPI 3.8.2.b</v>
      </c>
      <c r="I279" s="4" t="str">
        <f>Rqmnts!C106</f>
        <v>QoS and Other Events - Undervoltage and Overvoltage - Persistance Time</v>
      </c>
      <c r="K279" s="289" t="s">
        <v>348</v>
      </c>
      <c r="L279" s="9">
        <v>1</v>
      </c>
    </row>
    <row r="280" spans="1:12" x14ac:dyDescent="0.35">
      <c r="A280" s="42" t="s">
        <v>117</v>
      </c>
      <c r="B280" s="135" t="s">
        <v>44</v>
      </c>
      <c r="C280" s="255" t="s">
        <v>1213</v>
      </c>
      <c r="D280" s="135" t="s">
        <v>340</v>
      </c>
      <c r="E280" s="135" t="s">
        <v>390</v>
      </c>
      <c r="F280" s="314" t="s">
        <v>395</v>
      </c>
      <c r="G280" s="311" t="s">
        <v>1608</v>
      </c>
      <c r="H280" s="4" t="str">
        <f>Rqmnts!B108</f>
        <v>DPI 3.8.2.c</v>
      </c>
      <c r="I280" s="4" t="str">
        <f>Rqmnts!C108</f>
        <v>QoS and Other Events - Undervoltage and Overvoltage - Record Peak Values</v>
      </c>
      <c r="K280" s="289" t="s">
        <v>348</v>
      </c>
      <c r="L280" s="9">
        <v>1</v>
      </c>
    </row>
    <row r="281" spans="1:12" x14ac:dyDescent="0.35">
      <c r="A281" s="42" t="s">
        <v>296</v>
      </c>
      <c r="B281" s="135" t="s">
        <v>44</v>
      </c>
      <c r="C281" s="255" t="s">
        <v>1213</v>
      </c>
      <c r="D281" s="135" t="s">
        <v>340</v>
      </c>
      <c r="E281" s="135" t="s">
        <v>390</v>
      </c>
      <c r="F281" s="314" t="s">
        <v>395</v>
      </c>
      <c r="G281" s="311" t="s">
        <v>1608</v>
      </c>
      <c r="H281" s="4" t="str">
        <f>Rqmnts!B261</f>
        <v>MET1052</v>
      </c>
      <c r="I281" s="4" t="str">
        <f>Rqmnts!C261</f>
        <v>QoS &amp; Other Events - QoS Events</v>
      </c>
      <c r="K281" s="289" t="s">
        <v>371</v>
      </c>
      <c r="L281" s="9">
        <v>1</v>
      </c>
    </row>
    <row r="282" spans="1:12" x14ac:dyDescent="0.35">
      <c r="A282" s="42" t="s">
        <v>298</v>
      </c>
      <c r="B282" s="135" t="s">
        <v>44</v>
      </c>
      <c r="C282" s="255" t="s">
        <v>1213</v>
      </c>
      <c r="D282" s="308" t="s">
        <v>339</v>
      </c>
      <c r="E282" s="135" t="s">
        <v>390</v>
      </c>
      <c r="F282" s="314" t="s">
        <v>395</v>
      </c>
      <c r="G282" s="311" t="s">
        <v>1608</v>
      </c>
      <c r="H282" s="4" t="str">
        <f>Rqmnts!B261</f>
        <v>MET1052</v>
      </c>
      <c r="I282" s="4" t="str">
        <f>Rqmnts!C261</f>
        <v>QoS &amp; Other Events - QoS Events</v>
      </c>
      <c r="K282" s="289" t="s">
        <v>371</v>
      </c>
      <c r="L282" s="9">
        <v>1</v>
      </c>
    </row>
    <row r="283" spans="1:12" x14ac:dyDescent="0.35">
      <c r="A283" s="42" t="s">
        <v>297</v>
      </c>
      <c r="B283" s="135" t="s">
        <v>44</v>
      </c>
      <c r="C283" s="255" t="s">
        <v>1213</v>
      </c>
      <c r="D283" s="308" t="s">
        <v>339</v>
      </c>
      <c r="E283" s="135" t="s">
        <v>390</v>
      </c>
      <c r="F283" s="314" t="s">
        <v>395</v>
      </c>
      <c r="G283" s="311" t="s">
        <v>1608</v>
      </c>
      <c r="H283" s="4" t="str">
        <f>Rqmnts!B261</f>
        <v>MET1052</v>
      </c>
      <c r="I283" s="4" t="str">
        <f>Rqmnts!C261</f>
        <v>QoS &amp; Other Events - QoS Events</v>
      </c>
      <c r="K283" s="289" t="s">
        <v>371</v>
      </c>
      <c r="L283" s="9">
        <v>1</v>
      </c>
    </row>
    <row r="284" spans="1:12" x14ac:dyDescent="0.35">
      <c r="A284" s="42" t="s">
        <v>295</v>
      </c>
      <c r="B284" s="135" t="s">
        <v>44</v>
      </c>
      <c r="C284" s="255" t="s">
        <v>1213</v>
      </c>
      <c r="D284" s="135" t="s">
        <v>340</v>
      </c>
      <c r="E284" s="135" t="s">
        <v>390</v>
      </c>
      <c r="F284" s="314" t="s">
        <v>395</v>
      </c>
      <c r="G284" s="311" t="s">
        <v>1608</v>
      </c>
      <c r="H284" s="4" t="str">
        <f>Rqmnts!B261</f>
        <v>MET1052</v>
      </c>
      <c r="I284" s="4" t="str">
        <f>Rqmnts!C261</f>
        <v>QoS &amp; Other Events - QoS Events</v>
      </c>
      <c r="K284" s="289" t="s">
        <v>371</v>
      </c>
      <c r="L284" s="9">
        <v>1</v>
      </c>
    </row>
    <row r="285" spans="1:12" x14ac:dyDescent="0.35">
      <c r="A285" s="42" t="s">
        <v>300</v>
      </c>
      <c r="B285" s="135" t="s">
        <v>44</v>
      </c>
      <c r="C285" s="255" t="s">
        <v>1213</v>
      </c>
      <c r="D285" s="135" t="s">
        <v>340</v>
      </c>
      <c r="E285" s="135" t="s">
        <v>390</v>
      </c>
      <c r="F285" s="314" t="s">
        <v>395</v>
      </c>
      <c r="G285" s="311" t="s">
        <v>1608</v>
      </c>
      <c r="H285" s="4" t="str">
        <f>Rqmnts!B261</f>
        <v>MET1052</v>
      </c>
      <c r="I285" s="4" t="str">
        <f>Rqmnts!C261</f>
        <v>QoS &amp; Other Events - QoS Events</v>
      </c>
      <c r="K285" s="289" t="s">
        <v>371</v>
      </c>
      <c r="L285" s="9">
        <v>1</v>
      </c>
    </row>
    <row r="286" spans="1:12" x14ac:dyDescent="0.35">
      <c r="A286" s="42" t="s">
        <v>302</v>
      </c>
      <c r="B286" s="135" t="s">
        <v>44</v>
      </c>
      <c r="C286" s="255" t="s">
        <v>1213</v>
      </c>
      <c r="D286" s="308" t="s">
        <v>339</v>
      </c>
      <c r="E286" s="135" t="s">
        <v>390</v>
      </c>
      <c r="F286" s="314" t="s">
        <v>395</v>
      </c>
      <c r="G286" s="311" t="s">
        <v>1608</v>
      </c>
      <c r="H286" s="4" t="str">
        <f>Rqmnts!B261</f>
        <v>MET1052</v>
      </c>
      <c r="I286" s="4" t="str">
        <f>Rqmnts!C261</f>
        <v>QoS &amp; Other Events - QoS Events</v>
      </c>
      <c r="K286" s="289" t="s">
        <v>371</v>
      </c>
      <c r="L286" s="9">
        <v>1</v>
      </c>
    </row>
    <row r="287" spans="1:12" x14ac:dyDescent="0.35">
      <c r="A287" s="42" t="s">
        <v>301</v>
      </c>
      <c r="B287" s="135" t="s">
        <v>44</v>
      </c>
      <c r="C287" s="255" t="s">
        <v>1213</v>
      </c>
      <c r="D287" s="308" t="s">
        <v>339</v>
      </c>
      <c r="E287" s="135" t="s">
        <v>390</v>
      </c>
      <c r="F287" s="314" t="s">
        <v>395</v>
      </c>
      <c r="G287" s="311" t="s">
        <v>1608</v>
      </c>
      <c r="H287" s="4" t="str">
        <f>Rqmnts!B261</f>
        <v>MET1052</v>
      </c>
      <c r="I287" s="4" t="str">
        <f>Rqmnts!C261</f>
        <v>QoS &amp; Other Events - QoS Events</v>
      </c>
      <c r="K287" s="289" t="s">
        <v>371</v>
      </c>
      <c r="L287" s="9">
        <v>1</v>
      </c>
    </row>
    <row r="288" spans="1:12" x14ac:dyDescent="0.35">
      <c r="A288" s="42" t="s">
        <v>299</v>
      </c>
      <c r="B288" s="135" t="s">
        <v>44</v>
      </c>
      <c r="C288" s="255" t="s">
        <v>1213</v>
      </c>
      <c r="D288" s="135" t="s">
        <v>340</v>
      </c>
      <c r="E288" s="135" t="s">
        <v>390</v>
      </c>
      <c r="F288" s="314" t="s">
        <v>395</v>
      </c>
      <c r="G288" s="311" t="s">
        <v>1608</v>
      </c>
      <c r="H288" s="4" t="str">
        <f>Rqmnts!B261</f>
        <v>MET1052</v>
      </c>
      <c r="I288" s="4" t="str">
        <f>Rqmnts!C261</f>
        <v>QoS &amp; Other Events - QoS Events</v>
      </c>
      <c r="K288" s="289" t="s">
        <v>371</v>
      </c>
      <c r="L288" s="9">
        <v>1</v>
      </c>
    </row>
    <row r="289" spans="1:12" x14ac:dyDescent="0.35">
      <c r="A289" s="42" t="s">
        <v>1492</v>
      </c>
      <c r="B289" s="135" t="s">
        <v>31</v>
      </c>
      <c r="C289" s="255" t="s">
        <v>1213</v>
      </c>
      <c r="D289" s="135" t="s">
        <v>340</v>
      </c>
      <c r="E289" s="135" t="s">
        <v>351</v>
      </c>
      <c r="F289" s="314" t="s">
        <v>394</v>
      </c>
      <c r="G289" s="311" t="s">
        <v>1608</v>
      </c>
      <c r="H289" s="4" t="str">
        <f>Rqmnts!B49</f>
        <v>DPI 3.4.2.2.a.2</v>
      </c>
      <c r="I289" s="4" t="str">
        <f>Rqmnts!C49</f>
        <v>Supply Deen-Reen - Disconnect - Remote - AMI Status Indication</v>
      </c>
      <c r="K289" s="289" t="s">
        <v>348</v>
      </c>
      <c r="L289" s="9">
        <v>1</v>
      </c>
    </row>
    <row r="290" spans="1:12" x14ac:dyDescent="0.35">
      <c r="A290" s="42" t="s">
        <v>1493</v>
      </c>
      <c r="B290" s="135" t="s">
        <v>31</v>
      </c>
      <c r="C290" s="255" t="s">
        <v>1213</v>
      </c>
      <c r="D290" s="308" t="s">
        <v>339</v>
      </c>
      <c r="E290" s="135" t="s">
        <v>345</v>
      </c>
      <c r="F290" s="308" t="s">
        <v>394</v>
      </c>
      <c r="G290" s="311" t="s">
        <v>339</v>
      </c>
      <c r="H290" s="4" t="str">
        <f>Rqmnts!B40</f>
        <v>DPI 3.4.1.e</v>
      </c>
      <c r="I290" s="4" t="str">
        <f>Rqmnts!C40</f>
        <v xml:space="preserve">Supply Deen-Reen - General - Deen &amp; Reen Status Indication - Local Visual </v>
      </c>
      <c r="K290" s="289" t="s">
        <v>348</v>
      </c>
      <c r="L290" s="9">
        <v>1</v>
      </c>
    </row>
    <row r="291" spans="1:12" x14ac:dyDescent="0.35">
      <c r="A291" s="42" t="s">
        <v>1494</v>
      </c>
      <c r="B291" s="135" t="s">
        <v>31</v>
      </c>
      <c r="C291" s="255" t="s">
        <v>1213</v>
      </c>
      <c r="D291" s="135" t="s">
        <v>340</v>
      </c>
      <c r="E291" s="135" t="s">
        <v>351</v>
      </c>
      <c r="F291" s="314" t="s">
        <v>394</v>
      </c>
      <c r="G291" s="311" t="s">
        <v>1608</v>
      </c>
      <c r="H291" s="4" t="str">
        <f>Rqmnts!B48</f>
        <v>DPI 3.4.2.2.a.1</v>
      </c>
      <c r="I291" s="4" t="str">
        <f>Rqmnts!C48</f>
        <v>Supply Deen-Reen - Disconnect - Remote</v>
      </c>
      <c r="K291" s="289" t="s">
        <v>348</v>
      </c>
      <c r="L291" s="9">
        <v>1</v>
      </c>
    </row>
    <row r="292" spans="1:12" x14ac:dyDescent="0.35">
      <c r="A292" s="42" t="s">
        <v>1495</v>
      </c>
      <c r="B292" s="135" t="s">
        <v>31</v>
      </c>
      <c r="C292" s="255" t="s">
        <v>1213</v>
      </c>
      <c r="D292" s="135" t="s">
        <v>340</v>
      </c>
      <c r="E292" s="258" t="s">
        <v>390</v>
      </c>
      <c r="F292" s="314" t="s">
        <v>394</v>
      </c>
      <c r="G292" s="311" t="s">
        <v>1608</v>
      </c>
      <c r="H292" s="4" t="str">
        <f>Rqmnts!B50</f>
        <v>DPI 3.4.2.2.a.3</v>
      </c>
      <c r="I292" s="4" t="str">
        <f>Rqmnts!C50</f>
        <v>Supply Deen-Reen - Disconnect - Remote - AMI Event Logging</v>
      </c>
      <c r="K292" s="289" t="s">
        <v>348</v>
      </c>
      <c r="L292" s="9">
        <v>1</v>
      </c>
    </row>
    <row r="293" spans="1:12" x14ac:dyDescent="0.35">
      <c r="A293" s="42" t="s">
        <v>1496</v>
      </c>
      <c r="B293" s="223" t="s">
        <v>31</v>
      </c>
      <c r="C293" s="255" t="s">
        <v>1213</v>
      </c>
      <c r="D293" s="223" t="s">
        <v>340</v>
      </c>
      <c r="E293" s="223" t="s">
        <v>351</v>
      </c>
      <c r="F293" s="314" t="s">
        <v>394</v>
      </c>
      <c r="G293" s="311" t="s">
        <v>1608</v>
      </c>
      <c r="H293" s="4" t="str">
        <f>Rqmnts!B614</f>
        <v>NMS6040Ai2</v>
      </c>
      <c r="I293" s="4" t="str">
        <f>Rqmnts!C614</f>
        <v>Network Device Mngmnt - Schedules - Disconnect-Reconnect</v>
      </c>
      <c r="K293" s="289" t="s">
        <v>389</v>
      </c>
      <c r="L293" s="9">
        <v>1</v>
      </c>
    </row>
    <row r="294" spans="1:12" x14ac:dyDescent="0.35">
      <c r="A294" s="42" t="s">
        <v>1497</v>
      </c>
      <c r="B294" s="135" t="s">
        <v>31</v>
      </c>
      <c r="C294" s="255" t="s">
        <v>1213</v>
      </c>
      <c r="D294" s="135" t="s">
        <v>340</v>
      </c>
      <c r="E294" s="135" t="s">
        <v>351</v>
      </c>
      <c r="F294" s="314" t="s">
        <v>394</v>
      </c>
      <c r="G294" s="313" t="s">
        <v>1608</v>
      </c>
      <c r="H294" s="4" t="str">
        <f>Rqmnts!B49</f>
        <v>DPI 3.4.2.2.a.2</v>
      </c>
      <c r="I294" s="4" t="str">
        <f>Rqmnts!C49</f>
        <v>Supply Deen-Reen - Disconnect - Remote - AMI Status Indication</v>
      </c>
      <c r="K294" s="289" t="s">
        <v>348</v>
      </c>
      <c r="L294" s="9">
        <v>1</v>
      </c>
    </row>
    <row r="295" spans="1:12" x14ac:dyDescent="0.35">
      <c r="A295" s="42" t="s">
        <v>1498</v>
      </c>
      <c r="B295" s="135" t="s">
        <v>31</v>
      </c>
      <c r="C295" s="255" t="s">
        <v>1213</v>
      </c>
      <c r="D295" s="308" t="s">
        <v>339</v>
      </c>
      <c r="E295" s="135" t="s">
        <v>345</v>
      </c>
      <c r="F295" s="314" t="s">
        <v>394</v>
      </c>
      <c r="G295" s="311" t="s">
        <v>339</v>
      </c>
      <c r="H295" s="4" t="str">
        <f>Rqmnts!B40</f>
        <v>DPI 3.4.1.e</v>
      </c>
      <c r="I295" s="4" t="str">
        <f>Rqmnts!C40</f>
        <v xml:space="preserve">Supply Deen-Reen - General - Deen &amp; Reen Status Indication - Local Visual </v>
      </c>
      <c r="K295" s="289" t="s">
        <v>348</v>
      </c>
      <c r="L295" s="9">
        <v>1</v>
      </c>
    </row>
    <row r="296" spans="1:12" x14ac:dyDescent="0.35">
      <c r="A296" s="42" t="s">
        <v>1499</v>
      </c>
      <c r="B296" s="135" t="s">
        <v>31</v>
      </c>
      <c r="C296" s="255" t="s">
        <v>1213</v>
      </c>
      <c r="D296" s="135" t="s">
        <v>340</v>
      </c>
      <c r="E296" s="135" t="s">
        <v>351</v>
      </c>
      <c r="F296" s="314" t="s">
        <v>394</v>
      </c>
      <c r="G296" s="313" t="s">
        <v>1608</v>
      </c>
      <c r="H296" s="4" t="str">
        <f>Rqmnts!B58</f>
        <v>DPI 3.4.3.2.b.1</v>
      </c>
      <c r="I296" s="4" t="str">
        <f>Rqmnts!C58</f>
        <v>Supply Deen-Reen - Reconnect - Remote</v>
      </c>
      <c r="K296" s="289" t="s">
        <v>348</v>
      </c>
      <c r="L296" s="9">
        <v>1</v>
      </c>
    </row>
    <row r="297" spans="1:12" x14ac:dyDescent="0.35">
      <c r="A297" s="42" t="s">
        <v>1500</v>
      </c>
      <c r="B297" s="135" t="s">
        <v>31</v>
      </c>
      <c r="C297" s="255" t="s">
        <v>1213</v>
      </c>
      <c r="D297" s="135" t="s">
        <v>340</v>
      </c>
      <c r="E297" s="135" t="s">
        <v>390</v>
      </c>
      <c r="F297" s="314" t="s">
        <v>394</v>
      </c>
      <c r="G297" s="311" t="s">
        <v>1608</v>
      </c>
      <c r="H297" s="4" t="str">
        <f>Rqmnts!B50</f>
        <v>DPI 3.4.2.2.a.3</v>
      </c>
      <c r="I297" s="4" t="str">
        <f>Rqmnts!C50</f>
        <v>Supply Deen-Reen - Disconnect - Remote - AMI Event Logging</v>
      </c>
      <c r="K297" s="289" t="s">
        <v>348</v>
      </c>
      <c r="L297" s="9">
        <v>1</v>
      </c>
    </row>
    <row r="298" spans="1:12" x14ac:dyDescent="0.35">
      <c r="A298" s="42" t="s">
        <v>1501</v>
      </c>
      <c r="B298" s="135" t="s">
        <v>31</v>
      </c>
      <c r="C298" s="255" t="s">
        <v>1213</v>
      </c>
      <c r="D298" s="308" t="s">
        <v>339</v>
      </c>
      <c r="E298" s="135" t="s">
        <v>344</v>
      </c>
      <c r="F298" s="314" t="s">
        <v>394</v>
      </c>
      <c r="G298" s="311" t="s">
        <v>1608</v>
      </c>
      <c r="H298" s="4"/>
      <c r="I298" s="4" t="s">
        <v>1560</v>
      </c>
      <c r="K298" s="266" t="str">
        <f>I298</f>
        <v>Non-Rqmnt</v>
      </c>
      <c r="L298" s="9">
        <v>1</v>
      </c>
    </row>
    <row r="299" spans="1:12" x14ac:dyDescent="0.35">
      <c r="A299" s="42" t="s">
        <v>1502</v>
      </c>
      <c r="B299" s="135" t="s">
        <v>31</v>
      </c>
      <c r="C299" s="255" t="s">
        <v>1213</v>
      </c>
      <c r="D299" s="308" t="s">
        <v>340</v>
      </c>
      <c r="E299" s="258" t="s">
        <v>390</v>
      </c>
      <c r="F299" s="314" t="s">
        <v>394</v>
      </c>
      <c r="G299" s="311" t="s">
        <v>1608</v>
      </c>
      <c r="H299" s="4"/>
      <c r="I299" s="4" t="s">
        <v>1560</v>
      </c>
      <c r="K299" s="266" t="str">
        <f>I299</f>
        <v>Non-Rqmnt</v>
      </c>
      <c r="L299" s="9">
        <v>1</v>
      </c>
    </row>
    <row r="300" spans="1:12" x14ac:dyDescent="0.35">
      <c r="A300" s="42" t="s">
        <v>1503</v>
      </c>
      <c r="B300" s="223" t="s">
        <v>31</v>
      </c>
      <c r="C300" s="255" t="s">
        <v>1213</v>
      </c>
      <c r="D300" s="223" t="s">
        <v>340</v>
      </c>
      <c r="E300" s="223" t="s">
        <v>351</v>
      </c>
      <c r="F300" s="314" t="s">
        <v>394</v>
      </c>
      <c r="G300" s="313" t="s">
        <v>1608</v>
      </c>
      <c r="H300" s="4" t="str">
        <f>Rqmnts!B614</f>
        <v>NMS6040Ai2</v>
      </c>
      <c r="I300" s="4" t="str">
        <f>Rqmnts!C614</f>
        <v>Network Device Mngmnt - Schedules - Disconnect-Reconnect</v>
      </c>
      <c r="K300" s="289" t="s">
        <v>389</v>
      </c>
      <c r="L300" s="9">
        <v>1</v>
      </c>
    </row>
    <row r="301" spans="1:12" x14ac:dyDescent="0.35">
      <c r="A301" s="42" t="s">
        <v>1504</v>
      </c>
      <c r="B301" s="135" t="s">
        <v>31</v>
      </c>
      <c r="C301" s="255" t="s">
        <v>1213</v>
      </c>
      <c r="D301" s="308" t="s">
        <v>339</v>
      </c>
      <c r="E301" s="135" t="s">
        <v>351</v>
      </c>
      <c r="F301" s="314" t="s">
        <v>394</v>
      </c>
      <c r="G301" s="311" t="s">
        <v>339</v>
      </c>
      <c r="H301" s="4" t="str">
        <f>Rqmnts!B57</f>
        <v>DPI 3.4.3.2.a</v>
      </c>
      <c r="I301" s="4" t="str">
        <f>Rqmnts!C57</f>
        <v>Supply Deen-Reen - Reconnect - Remote - Autodisconnect</v>
      </c>
      <c r="K301" s="289" t="s">
        <v>348</v>
      </c>
      <c r="L301" s="9">
        <v>1</v>
      </c>
    </row>
    <row r="302" spans="1:12" x14ac:dyDescent="0.35">
      <c r="A302" s="42" t="s">
        <v>1505</v>
      </c>
      <c r="B302" s="135" t="s">
        <v>31</v>
      </c>
      <c r="C302" s="255" t="s">
        <v>1213</v>
      </c>
      <c r="D302" s="135" t="s">
        <v>340</v>
      </c>
      <c r="E302" s="135" t="s">
        <v>351</v>
      </c>
      <c r="F302" s="314" t="s">
        <v>394</v>
      </c>
      <c r="G302" s="311" t="s">
        <v>1608</v>
      </c>
      <c r="H302" s="4" t="str">
        <f>Rqmnts!B65</f>
        <v>DPI 3.4.3.2.b.4.5</v>
      </c>
      <c r="I302" s="4" t="str">
        <f>Rqmnts!C65</f>
        <v>Supply Deen-Reen - Reconnect - Remote - Autodisconnect - AMI Status Indication</v>
      </c>
      <c r="K302" s="289" t="s">
        <v>348</v>
      </c>
      <c r="L302" s="9">
        <v>1</v>
      </c>
    </row>
    <row r="303" spans="1:12" x14ac:dyDescent="0.35">
      <c r="A303" s="42" t="s">
        <v>1537</v>
      </c>
      <c r="B303" s="135" t="s">
        <v>31</v>
      </c>
      <c r="C303" s="255" t="s">
        <v>1213</v>
      </c>
      <c r="D303" s="308" t="s">
        <v>339</v>
      </c>
      <c r="E303" s="135" t="s">
        <v>351</v>
      </c>
      <c r="F303" s="314" t="s">
        <v>394</v>
      </c>
      <c r="G303" s="311" t="s">
        <v>339</v>
      </c>
      <c r="H303" s="4" t="str">
        <f>Rqmnts!B62</f>
        <v>DPI 3.4.3.2.b.4.2</v>
      </c>
      <c r="I303" s="4" t="str">
        <f>Rqmnts!C62</f>
        <v>Supply Deen-Reen - Reconnect - Remote - Autodisconnect - Calculation Time</v>
      </c>
      <c r="K303" s="289" t="s">
        <v>348</v>
      </c>
      <c r="L303" s="9">
        <v>1</v>
      </c>
    </row>
    <row r="304" spans="1:12" x14ac:dyDescent="0.35">
      <c r="A304" s="42" t="s">
        <v>1506</v>
      </c>
      <c r="B304" s="135" t="s">
        <v>31</v>
      </c>
      <c r="C304" s="255" t="s">
        <v>1213</v>
      </c>
      <c r="D304" s="308" t="s">
        <v>339</v>
      </c>
      <c r="E304" s="135" t="s">
        <v>351</v>
      </c>
      <c r="F304" s="314" t="s">
        <v>394</v>
      </c>
      <c r="G304" s="311" t="s">
        <v>339</v>
      </c>
      <c r="H304" s="4" t="str">
        <f>Rqmnts!B63</f>
        <v>DPI 3.4.3.2.b.4.3</v>
      </c>
      <c r="I304" s="4" t="str">
        <f>Rqmnts!C63</f>
        <v>Supply Deen-Reen - Reconnect - Remote - Autodisconnect - Duration</v>
      </c>
      <c r="K304" s="289" t="s">
        <v>348</v>
      </c>
      <c r="L304" s="9">
        <v>1</v>
      </c>
    </row>
    <row r="305" spans="1:12" x14ac:dyDescent="0.35">
      <c r="A305" s="42" t="s">
        <v>1507</v>
      </c>
      <c r="B305" s="135" t="s">
        <v>31</v>
      </c>
      <c r="C305" s="135" t="s">
        <v>1254</v>
      </c>
      <c r="D305" s="308" t="s">
        <v>339</v>
      </c>
      <c r="E305" s="135" t="s">
        <v>349</v>
      </c>
      <c r="F305" s="314" t="s">
        <v>394</v>
      </c>
      <c r="G305" s="311" t="s">
        <v>339</v>
      </c>
      <c r="H305" s="4" t="str">
        <f>Rqmnts!B64</f>
        <v>DPI 3.4.3.2.b.4.4</v>
      </c>
      <c r="I305" s="4" t="str">
        <f>Rqmnts!C64</f>
        <v>Supply Deen-Reen - Reconnect - Remote - Autodisconnect - Enable-Disable</v>
      </c>
      <c r="K305" s="289" t="s">
        <v>348</v>
      </c>
      <c r="L305" s="288">
        <v>0</v>
      </c>
    </row>
    <row r="306" spans="1:12" x14ac:dyDescent="0.35">
      <c r="A306" s="42" t="s">
        <v>1508</v>
      </c>
      <c r="B306" s="135" t="s">
        <v>31</v>
      </c>
      <c r="C306" s="255" t="s">
        <v>1213</v>
      </c>
      <c r="D306" s="308" t="s">
        <v>339</v>
      </c>
      <c r="E306" s="135" t="s">
        <v>351</v>
      </c>
      <c r="F306" s="314" t="s">
        <v>394</v>
      </c>
      <c r="G306" s="311" t="s">
        <v>339</v>
      </c>
      <c r="H306" s="4" t="str">
        <f>Rqmnts!B61</f>
        <v>DPI 3.4.3.2.b.4.1</v>
      </c>
      <c r="I306" s="4" t="str">
        <f>Rqmnts!C61</f>
        <v>Supply Deen-Reen - Reconnect - Remote - Autodisconnect - Energy Threshold</v>
      </c>
      <c r="K306" s="289" t="s">
        <v>348</v>
      </c>
      <c r="L306" s="9">
        <v>1</v>
      </c>
    </row>
    <row r="307" spans="1:12" x14ac:dyDescent="0.35">
      <c r="A307" s="42" t="s">
        <v>1509</v>
      </c>
      <c r="B307" s="135" t="s">
        <v>31</v>
      </c>
      <c r="C307" s="255" t="s">
        <v>1213</v>
      </c>
      <c r="D307" s="135" t="s">
        <v>340</v>
      </c>
      <c r="E307" s="135" t="s">
        <v>390</v>
      </c>
      <c r="F307" s="314" t="s">
        <v>394</v>
      </c>
      <c r="G307" s="311" t="s">
        <v>1608</v>
      </c>
      <c r="H307" s="4" t="str">
        <f>Rqmnts!B66</f>
        <v>DPI 3.4.3.2.b.4.6</v>
      </c>
      <c r="I307" s="4" t="str">
        <f>Rqmnts!C66</f>
        <v>Supply Deen-Reen - Reconnect - Remote - Autodisconnect - Events</v>
      </c>
      <c r="K307" s="289" t="s">
        <v>348</v>
      </c>
      <c r="L307" s="9">
        <v>1</v>
      </c>
    </row>
    <row r="308" spans="1:12" x14ac:dyDescent="0.35">
      <c r="A308" s="42" t="s">
        <v>1510</v>
      </c>
      <c r="B308" s="135" t="s">
        <v>31</v>
      </c>
      <c r="C308" s="255" t="s">
        <v>1213</v>
      </c>
      <c r="D308" s="135" t="s">
        <v>340</v>
      </c>
      <c r="E308" s="135" t="s">
        <v>390</v>
      </c>
      <c r="F308" s="314" t="s">
        <v>394</v>
      </c>
      <c r="G308" s="311" t="s">
        <v>1608</v>
      </c>
      <c r="H308" s="4" t="str">
        <f>Rqmnts!B278</f>
        <v>MET1058</v>
      </c>
      <c r="I308" s="4" t="str">
        <f>Rqmnts!C278</f>
        <v>SCC - Sensitive Load Events</v>
      </c>
      <c r="K308" s="289" t="s">
        <v>371</v>
      </c>
      <c r="L308" s="9">
        <v>1</v>
      </c>
    </row>
    <row r="309" spans="1:12" x14ac:dyDescent="0.35">
      <c r="A309" s="42" t="s">
        <v>1511</v>
      </c>
      <c r="B309" s="135" t="s">
        <v>31</v>
      </c>
      <c r="C309" s="255" t="s">
        <v>1213</v>
      </c>
      <c r="D309" s="135" t="s">
        <v>340</v>
      </c>
      <c r="E309" s="135" t="s">
        <v>351</v>
      </c>
      <c r="F309" s="314" t="s">
        <v>394</v>
      </c>
      <c r="G309" s="311" t="s">
        <v>1608</v>
      </c>
      <c r="H309" s="4" t="str">
        <f>Rqmnts!B233</f>
        <v>MET1030</v>
      </c>
      <c r="I309" s="4" t="str">
        <f>Rqmnts!C233</f>
        <v>AMI Functions - Sensitive Load Enable-Disable</v>
      </c>
      <c r="K309" s="289" t="s">
        <v>371</v>
      </c>
      <c r="L309" s="9">
        <v>1</v>
      </c>
    </row>
    <row r="310" spans="1:12" x14ac:dyDescent="0.35">
      <c r="A310" s="42" t="s">
        <v>1512</v>
      </c>
      <c r="B310" s="135" t="s">
        <v>31</v>
      </c>
      <c r="C310" s="255" t="s">
        <v>1213</v>
      </c>
      <c r="D310" s="135" t="s">
        <v>340</v>
      </c>
      <c r="E310" s="135" t="s">
        <v>390</v>
      </c>
      <c r="F310" s="314" t="s">
        <v>394</v>
      </c>
      <c r="G310" s="311" t="s">
        <v>1608</v>
      </c>
      <c r="H310" s="4" t="str">
        <f>Rqmnts!B278</f>
        <v>MET1058</v>
      </c>
      <c r="I310" s="4" t="str">
        <f>Rqmnts!C278</f>
        <v>SCC - Sensitive Load Events</v>
      </c>
      <c r="K310" s="289" t="s">
        <v>371</v>
      </c>
      <c r="L310" s="9">
        <v>1</v>
      </c>
    </row>
    <row r="311" spans="1:12" x14ac:dyDescent="0.35">
      <c r="A311" s="42" t="s">
        <v>1513</v>
      </c>
      <c r="B311" s="135" t="s">
        <v>31</v>
      </c>
      <c r="C311" s="255" t="s">
        <v>1213</v>
      </c>
      <c r="D311" s="135" t="s">
        <v>340</v>
      </c>
      <c r="E311" s="135" t="s">
        <v>390</v>
      </c>
      <c r="F311" s="314" t="s">
        <v>394</v>
      </c>
      <c r="G311" s="311" t="s">
        <v>1608</v>
      </c>
      <c r="H311" s="4" t="str">
        <f>Rqmnts!B278</f>
        <v>MET1058</v>
      </c>
      <c r="I311" s="4" t="str">
        <f>Rqmnts!C278</f>
        <v>SCC - Sensitive Load Events</v>
      </c>
      <c r="K311" s="289" t="s">
        <v>371</v>
      </c>
      <c r="L311" s="9">
        <v>1</v>
      </c>
    </row>
    <row r="312" spans="1:12" x14ac:dyDescent="0.35">
      <c r="A312" s="42" t="s">
        <v>1514</v>
      </c>
      <c r="B312" s="135" t="s">
        <v>31</v>
      </c>
      <c r="C312" s="255" t="s">
        <v>1213</v>
      </c>
      <c r="D312" s="135" t="s">
        <v>340</v>
      </c>
      <c r="E312" s="135" t="s">
        <v>351</v>
      </c>
      <c r="F312" s="314" t="s">
        <v>394</v>
      </c>
      <c r="G312" s="313" t="s">
        <v>1608</v>
      </c>
      <c r="H312" s="4" t="str">
        <f>Rqmnts!B233</f>
        <v>MET1030</v>
      </c>
      <c r="I312" s="4" t="str">
        <f>Rqmnts!C233</f>
        <v>AMI Functions - Sensitive Load Enable-Disable</v>
      </c>
      <c r="K312" s="289" t="s">
        <v>371</v>
      </c>
      <c r="L312" s="9">
        <v>1</v>
      </c>
    </row>
    <row r="313" spans="1:12" x14ac:dyDescent="0.35">
      <c r="A313" s="42" t="s">
        <v>1515</v>
      </c>
      <c r="B313" s="135" t="s">
        <v>31</v>
      </c>
      <c r="C313" s="255" t="s">
        <v>1213</v>
      </c>
      <c r="D313" s="308" t="s">
        <v>339</v>
      </c>
      <c r="E313" s="135" t="s">
        <v>349</v>
      </c>
      <c r="F313" s="314" t="s">
        <v>394</v>
      </c>
      <c r="G313" s="311" t="s">
        <v>339</v>
      </c>
      <c r="H313" s="4" t="str">
        <f>Rqmnts!B233</f>
        <v>MET1030</v>
      </c>
      <c r="I313" s="4" t="str">
        <f>Rqmnts!C233</f>
        <v>AMI Functions - Sensitive Load Enable-Disable</v>
      </c>
      <c r="K313" s="289" t="s">
        <v>371</v>
      </c>
      <c r="L313" s="9">
        <v>1</v>
      </c>
    </row>
    <row r="314" spans="1:12" x14ac:dyDescent="0.35">
      <c r="A314" s="42" t="s">
        <v>1516</v>
      </c>
      <c r="B314" s="135" t="s">
        <v>31</v>
      </c>
      <c r="C314" s="255" t="s">
        <v>1213</v>
      </c>
      <c r="D314" s="135" t="s">
        <v>339</v>
      </c>
      <c r="E314" s="135" t="s">
        <v>351</v>
      </c>
      <c r="F314" s="314" t="s">
        <v>394</v>
      </c>
      <c r="G314" s="313" t="s">
        <v>339</v>
      </c>
      <c r="H314" s="4" t="str">
        <f>Rqmnts!B230</f>
        <v xml:space="preserve">MET1029 </v>
      </c>
      <c r="I314" s="4" t="str">
        <f>Rqmnts!C230</f>
        <v>AMI Functions - Sensitive Load Override</v>
      </c>
      <c r="K314" s="289" t="s">
        <v>371</v>
      </c>
      <c r="L314" s="9">
        <v>1</v>
      </c>
    </row>
    <row r="315" spans="1:12" x14ac:dyDescent="0.35">
      <c r="A315" s="42" t="s">
        <v>1517</v>
      </c>
      <c r="B315" s="135" t="s">
        <v>31</v>
      </c>
      <c r="C315" s="255" t="s">
        <v>1213</v>
      </c>
      <c r="D315" s="308" t="s">
        <v>339</v>
      </c>
      <c r="E315" s="135" t="s">
        <v>350</v>
      </c>
      <c r="F315" s="314" t="s">
        <v>394</v>
      </c>
      <c r="G315" s="311" t="s">
        <v>339</v>
      </c>
      <c r="H315" s="4" t="str">
        <f>Rqmnts!B230</f>
        <v xml:space="preserve">MET1029 </v>
      </c>
      <c r="I315" s="4" t="str">
        <f>Rqmnts!C230</f>
        <v>AMI Functions - Sensitive Load Override</v>
      </c>
      <c r="K315" s="289" t="s">
        <v>371</v>
      </c>
      <c r="L315" s="9">
        <v>1</v>
      </c>
    </row>
    <row r="316" spans="1:12" x14ac:dyDescent="0.35">
      <c r="A316" s="42" t="s">
        <v>1518</v>
      </c>
      <c r="B316" s="135" t="s">
        <v>31</v>
      </c>
      <c r="C316" s="255" t="s">
        <v>1213</v>
      </c>
      <c r="D316" s="135" t="s">
        <v>339</v>
      </c>
      <c r="E316" s="135" t="s">
        <v>351</v>
      </c>
      <c r="F316" s="314" t="s">
        <v>394</v>
      </c>
      <c r="G316" s="313" t="s">
        <v>339</v>
      </c>
      <c r="H316" s="4" t="str">
        <f>Rqmnts!B277</f>
        <v>MET1057</v>
      </c>
      <c r="I316" s="4" t="str">
        <f>Rqmnts!C277</f>
        <v>SCC - Sensitive Load Overrides ESCC</v>
      </c>
      <c r="K316" s="289" t="s">
        <v>371</v>
      </c>
      <c r="L316" s="9">
        <v>1</v>
      </c>
    </row>
    <row r="317" spans="1:12" x14ac:dyDescent="0.35">
      <c r="A317" s="42" t="s">
        <v>1519</v>
      </c>
      <c r="B317" s="135" t="s">
        <v>31</v>
      </c>
      <c r="C317" s="255" t="s">
        <v>1213</v>
      </c>
      <c r="D317" s="135" t="s">
        <v>339</v>
      </c>
      <c r="E317" s="135" t="s">
        <v>351</v>
      </c>
      <c r="F317" s="314" t="s">
        <v>394</v>
      </c>
      <c r="G317" s="313" t="s">
        <v>339</v>
      </c>
      <c r="H317" s="4" t="str">
        <f>Rqmnts!B277</f>
        <v>MET1057</v>
      </c>
      <c r="I317" s="4" t="str">
        <f>Rqmnts!C277</f>
        <v>SCC - Sensitive Load Overrides ESCC</v>
      </c>
      <c r="K317" s="289" t="s">
        <v>371</v>
      </c>
      <c r="L317" s="9">
        <v>1</v>
      </c>
    </row>
    <row r="318" spans="1:12" x14ac:dyDescent="0.35">
      <c r="A318" s="42" t="s">
        <v>1520</v>
      </c>
      <c r="B318" s="135" t="s">
        <v>31</v>
      </c>
      <c r="C318" s="255" t="s">
        <v>1213</v>
      </c>
      <c r="D318" s="135" t="s">
        <v>339</v>
      </c>
      <c r="E318" s="135" t="s">
        <v>351</v>
      </c>
      <c r="F318" s="314" t="s">
        <v>394</v>
      </c>
      <c r="G318" s="311" t="s">
        <v>339</v>
      </c>
      <c r="H318" s="4" t="str">
        <f>Rqmnts!B242</f>
        <v>MET1036</v>
      </c>
      <c r="I318" s="4" t="str">
        <f>Rqmnts!C242</f>
        <v>Load Control - Sensitve Load Overrides LC Off Commands</v>
      </c>
      <c r="K318" s="289" t="s">
        <v>371</v>
      </c>
      <c r="L318" s="9">
        <v>1</v>
      </c>
    </row>
    <row r="319" spans="1:12" x14ac:dyDescent="0.35">
      <c r="A319" s="42" t="s">
        <v>1521</v>
      </c>
      <c r="B319" s="135" t="s">
        <v>31</v>
      </c>
      <c r="C319" s="255" t="s">
        <v>1213</v>
      </c>
      <c r="D319" s="308" t="s">
        <v>339</v>
      </c>
      <c r="E319" s="135" t="s">
        <v>349</v>
      </c>
      <c r="F319" s="314" t="s">
        <v>394</v>
      </c>
      <c r="G319" s="311" t="s">
        <v>339</v>
      </c>
      <c r="H319" s="4" t="str">
        <f>Rqmnts!B230</f>
        <v xml:space="preserve">MET1029 </v>
      </c>
      <c r="I319" s="4" t="str">
        <f>Rqmnts!C230</f>
        <v>AMI Functions - Sensitive Load Override</v>
      </c>
      <c r="K319" s="289" t="s">
        <v>371</v>
      </c>
      <c r="L319" s="9">
        <v>1</v>
      </c>
    </row>
    <row r="320" spans="1:12" x14ac:dyDescent="0.35">
      <c r="A320" s="42" t="s">
        <v>362</v>
      </c>
      <c r="B320" s="135" t="s">
        <v>43</v>
      </c>
      <c r="C320" s="255" t="s">
        <v>1213</v>
      </c>
      <c r="D320" s="135" t="s">
        <v>340</v>
      </c>
      <c r="E320" s="135" t="s">
        <v>351</v>
      </c>
      <c r="F320" s="314" t="s">
        <v>394</v>
      </c>
      <c r="G320" s="311" t="s">
        <v>1608</v>
      </c>
      <c r="H320" s="4" t="str">
        <f>Rqmnts!B136</f>
        <v>DPI 3.9.2.c</v>
      </c>
      <c r="I320" s="4" t="str">
        <f>Rqmnts!C136</f>
        <v>SCC - ESCC Enable-Disable</v>
      </c>
      <c r="K320" s="289" t="s">
        <v>348</v>
      </c>
      <c r="L320" s="9">
        <v>1</v>
      </c>
    </row>
    <row r="321" spans="1:12" x14ac:dyDescent="0.35">
      <c r="A321" s="42" t="s">
        <v>364</v>
      </c>
      <c r="B321" s="135" t="s">
        <v>43</v>
      </c>
      <c r="C321" s="255" t="s">
        <v>1213</v>
      </c>
      <c r="D321" s="135" t="s">
        <v>340</v>
      </c>
      <c r="E321" s="135" t="s">
        <v>351</v>
      </c>
      <c r="F321" s="314" t="s">
        <v>394</v>
      </c>
      <c r="G321" s="311" t="s">
        <v>1608</v>
      </c>
      <c r="H321" s="4" t="str">
        <f>Rqmnts!B133</f>
        <v>DPI 3.9.2.a</v>
      </c>
      <c r="I321" s="4" t="str">
        <f>Rqmnts!C133</f>
        <v>SCC - ESCC Activate-Deactivate</v>
      </c>
      <c r="K321" s="289" t="s">
        <v>348</v>
      </c>
      <c r="L321" s="9">
        <v>1</v>
      </c>
    </row>
    <row r="322" spans="1:12" x14ac:dyDescent="0.35">
      <c r="A322" s="42" t="s">
        <v>366</v>
      </c>
      <c r="B322" s="135" t="s">
        <v>43</v>
      </c>
      <c r="C322" s="255" t="s">
        <v>1213</v>
      </c>
      <c r="D322" s="135" t="s">
        <v>340</v>
      </c>
      <c r="E322" s="135" t="s">
        <v>351</v>
      </c>
      <c r="F322" s="314" t="s">
        <v>394</v>
      </c>
      <c r="G322" s="311" t="s">
        <v>1608</v>
      </c>
      <c r="H322" s="4" t="str">
        <f>Rqmnts!B139</f>
        <v>DPI 3.9.2.e</v>
      </c>
      <c r="I322" s="4" t="str">
        <f>Rqmnts!C139</f>
        <v>SCC - ESCC Contactor Open Duration Operation</v>
      </c>
      <c r="K322" s="289" t="s">
        <v>348</v>
      </c>
      <c r="L322" s="9">
        <v>1</v>
      </c>
    </row>
    <row r="323" spans="1:12" x14ac:dyDescent="0.35">
      <c r="A323" s="42" t="s">
        <v>175</v>
      </c>
      <c r="B323" s="135" t="s">
        <v>43</v>
      </c>
      <c r="C323" s="255" t="s">
        <v>1254</v>
      </c>
      <c r="D323" s="135" t="s">
        <v>340</v>
      </c>
      <c r="E323" s="135" t="s">
        <v>351</v>
      </c>
      <c r="F323" s="314" t="s">
        <v>394</v>
      </c>
      <c r="G323" s="311" t="s">
        <v>1608</v>
      </c>
      <c r="H323" s="4"/>
      <c r="I323" s="4" t="s">
        <v>1560</v>
      </c>
      <c r="K323" s="289" t="str">
        <f>I323</f>
        <v>Non-Rqmnt</v>
      </c>
      <c r="L323" s="288">
        <v>0</v>
      </c>
    </row>
    <row r="324" spans="1:12" x14ac:dyDescent="0.35">
      <c r="A324" s="42" t="s">
        <v>363</v>
      </c>
      <c r="B324" s="135" t="s">
        <v>43</v>
      </c>
      <c r="C324" s="255" t="s">
        <v>1213</v>
      </c>
      <c r="D324" s="135" t="s">
        <v>340</v>
      </c>
      <c r="E324" s="135" t="s">
        <v>351</v>
      </c>
      <c r="F324" s="314" t="s">
        <v>394</v>
      </c>
      <c r="G324" s="311" t="s">
        <v>1608</v>
      </c>
      <c r="H324" s="4" t="str">
        <f>Rqmnts!B136</f>
        <v>DPI 3.9.2.c</v>
      </c>
      <c r="I324" s="4" t="str">
        <f>Rqmnts!C136</f>
        <v>SCC - ESCC Enable-Disable</v>
      </c>
      <c r="K324" s="289" t="s">
        <v>348</v>
      </c>
      <c r="L324" s="9">
        <v>1</v>
      </c>
    </row>
    <row r="325" spans="1:12" x14ac:dyDescent="0.35">
      <c r="A325" s="42" t="s">
        <v>365</v>
      </c>
      <c r="B325" s="135" t="s">
        <v>43</v>
      </c>
      <c r="C325" s="255" t="s">
        <v>1213</v>
      </c>
      <c r="D325" s="135" t="s">
        <v>340</v>
      </c>
      <c r="E325" s="135" t="s">
        <v>351</v>
      </c>
      <c r="F325" s="314" t="s">
        <v>394</v>
      </c>
      <c r="G325" s="311" t="s">
        <v>1608</v>
      </c>
      <c r="H325" s="4" t="str">
        <f>Rqmnts!B133</f>
        <v>DPI 3.9.2.a</v>
      </c>
      <c r="I325" s="4" t="str">
        <f>Rqmnts!C133</f>
        <v>SCC - ESCC Activate-Deactivate</v>
      </c>
      <c r="K325" s="289" t="s">
        <v>348</v>
      </c>
      <c r="L325" s="9">
        <v>1</v>
      </c>
    </row>
    <row r="326" spans="1:12" x14ac:dyDescent="0.35">
      <c r="A326" s="42" t="s">
        <v>367</v>
      </c>
      <c r="B326" s="135" t="s">
        <v>43</v>
      </c>
      <c r="C326" s="255" t="s">
        <v>1213</v>
      </c>
      <c r="D326" s="135" t="s">
        <v>340</v>
      </c>
      <c r="E326" s="135" t="s">
        <v>351</v>
      </c>
      <c r="F326" s="314" t="s">
        <v>394</v>
      </c>
      <c r="G326" s="311" t="s">
        <v>1608</v>
      </c>
      <c r="H326" s="4" t="str">
        <f>Rqmnts!B138</f>
        <v>DPI 3.9.2.d</v>
      </c>
      <c r="I326" s="4" t="str">
        <f>Rqmnts!C138</f>
        <v>SCC - ESCC Demand &amp; Time Threshold Operation</v>
      </c>
      <c r="K326" s="289" t="s">
        <v>348</v>
      </c>
      <c r="L326" s="9">
        <v>1</v>
      </c>
    </row>
    <row r="327" spans="1:12" x14ac:dyDescent="0.35">
      <c r="A327" s="42" t="s">
        <v>176</v>
      </c>
      <c r="B327" s="135" t="s">
        <v>43</v>
      </c>
      <c r="C327" s="255" t="s">
        <v>1254</v>
      </c>
      <c r="D327" s="135" t="s">
        <v>340</v>
      </c>
      <c r="E327" s="135" t="s">
        <v>351</v>
      </c>
      <c r="F327" s="314" t="s">
        <v>394</v>
      </c>
      <c r="G327" s="311" t="s">
        <v>1608</v>
      </c>
      <c r="H327" s="4"/>
      <c r="I327" s="4" t="s">
        <v>1560</v>
      </c>
      <c r="K327" s="289" t="str">
        <f>I327</f>
        <v>Non-Rqmnt</v>
      </c>
      <c r="L327" s="288">
        <v>0</v>
      </c>
    </row>
    <row r="328" spans="1:12" x14ac:dyDescent="0.35">
      <c r="A328" s="42" t="s">
        <v>356</v>
      </c>
      <c r="B328" s="135" t="s">
        <v>43</v>
      </c>
      <c r="C328" s="255" t="s">
        <v>1213</v>
      </c>
      <c r="D328" s="135" t="s">
        <v>340</v>
      </c>
      <c r="E328" s="135" t="s">
        <v>390</v>
      </c>
      <c r="F328" s="314" t="s">
        <v>394</v>
      </c>
      <c r="G328" s="311" t="s">
        <v>1608</v>
      </c>
      <c r="H328" s="4" t="str">
        <f>Rqmnts!B123</f>
        <v>DPI 3.8.4.7</v>
      </c>
      <c r="I328" s="4" t="str">
        <f>Rqmnts!C123</f>
        <v>QoS and Other Events - SCC Supply Disconnect</v>
      </c>
      <c r="K328" s="289" t="s">
        <v>348</v>
      </c>
      <c r="L328" s="9">
        <v>1</v>
      </c>
    </row>
    <row r="329" spans="1:12" x14ac:dyDescent="0.35">
      <c r="A329" s="42" t="s">
        <v>357</v>
      </c>
      <c r="B329" s="135" t="s">
        <v>43</v>
      </c>
      <c r="C329" s="255" t="s">
        <v>1213</v>
      </c>
      <c r="D329" s="135" t="s">
        <v>340</v>
      </c>
      <c r="E329" s="135" t="s">
        <v>390</v>
      </c>
      <c r="F329" s="314" t="s">
        <v>394</v>
      </c>
      <c r="G329" s="311" t="s">
        <v>1608</v>
      </c>
      <c r="H329" s="4" t="str">
        <f>Rqmnts!B124</f>
        <v>DPI 3.8.4.8</v>
      </c>
      <c r="I329" s="4" t="str">
        <f>Rqmnts!C124</f>
        <v>QoS and Other Events - SCC Auto-Reclose</v>
      </c>
      <c r="K329" s="289" t="s">
        <v>348</v>
      </c>
      <c r="L329" s="9">
        <v>1</v>
      </c>
    </row>
    <row r="330" spans="1:12" x14ac:dyDescent="0.35">
      <c r="A330" s="389" t="s">
        <v>1135</v>
      </c>
      <c r="B330" s="326" t="s">
        <v>43</v>
      </c>
      <c r="C330" s="326" t="s">
        <v>1213</v>
      </c>
      <c r="D330" s="326" t="s">
        <v>340</v>
      </c>
      <c r="E330" s="326" t="s">
        <v>392</v>
      </c>
      <c r="F330" s="326" t="s">
        <v>394</v>
      </c>
      <c r="G330" s="326" t="s">
        <v>1608</v>
      </c>
      <c r="H330" s="4" t="str">
        <f>Rqmnts!B280</f>
        <v>MET1060</v>
      </c>
      <c r="I330" s="4" t="str">
        <f>Rqmnts!C280</f>
        <v>SCC - Randomisation Function</v>
      </c>
      <c r="K330" s="395" t="s">
        <v>389</v>
      </c>
      <c r="L330" s="396">
        <v>1</v>
      </c>
    </row>
    <row r="331" spans="1:12" x14ac:dyDescent="0.35">
      <c r="A331" s="327"/>
      <c r="B331" s="327"/>
      <c r="C331" s="327"/>
      <c r="D331" s="327"/>
      <c r="E331" s="327"/>
      <c r="F331" s="327"/>
      <c r="G331" s="327"/>
      <c r="H331" s="4" t="str">
        <f>Rqmnts!B620</f>
        <v>NMS6040Ai7</v>
      </c>
      <c r="I331" s="4" t="str">
        <f>Rqmnts!C620</f>
        <v>Network Device Mngmnt - Schedules - SCC Configuration</v>
      </c>
      <c r="K331" s="395"/>
      <c r="L331" s="396"/>
    </row>
    <row r="332" spans="1:12" x14ac:dyDescent="0.35">
      <c r="A332" s="42" t="s">
        <v>1357</v>
      </c>
      <c r="B332" s="136" t="s">
        <v>41</v>
      </c>
      <c r="C332" s="255" t="s">
        <v>1213</v>
      </c>
      <c r="D332" s="135" t="s">
        <v>340</v>
      </c>
      <c r="E332" s="135" t="s">
        <v>390</v>
      </c>
      <c r="F332" s="308" t="s">
        <v>394</v>
      </c>
      <c r="G332" s="311" t="s">
        <v>1608</v>
      </c>
      <c r="H332" s="4" t="str">
        <f>Rqmnts!B156</f>
        <v>DPI 3.11</v>
      </c>
      <c r="I332" s="4" t="str">
        <f>Rqmnts!C156</f>
        <v>Tamper Detection</v>
      </c>
      <c r="K332" s="289" t="s">
        <v>348</v>
      </c>
      <c r="L332" s="9">
        <v>1</v>
      </c>
    </row>
    <row r="333" spans="1:12" x14ac:dyDescent="0.35">
      <c r="A333" s="42" t="s">
        <v>1358</v>
      </c>
      <c r="B333" s="135" t="s">
        <v>41</v>
      </c>
      <c r="C333" s="255" t="s">
        <v>1213</v>
      </c>
      <c r="D333" s="135" t="s">
        <v>340</v>
      </c>
      <c r="E333" s="135" t="s">
        <v>390</v>
      </c>
      <c r="F333" s="308" t="s">
        <v>394</v>
      </c>
      <c r="G333" s="311" t="s">
        <v>1608</v>
      </c>
      <c r="H333" s="4" t="str">
        <f>Rqmnts!B156</f>
        <v>DPI 3.11</v>
      </c>
      <c r="I333" s="4" t="str">
        <f>Rqmnts!C156</f>
        <v>Tamper Detection</v>
      </c>
      <c r="K333" s="289" t="s">
        <v>348</v>
      </c>
      <c r="L333" s="9">
        <v>1</v>
      </c>
    </row>
    <row r="334" spans="1:12" x14ac:dyDescent="0.35">
      <c r="A334" s="42" t="s">
        <v>1359</v>
      </c>
      <c r="B334" s="135" t="s">
        <v>41</v>
      </c>
      <c r="C334" s="255" t="s">
        <v>1213</v>
      </c>
      <c r="D334" s="135" t="s">
        <v>340</v>
      </c>
      <c r="E334" s="135" t="s">
        <v>390</v>
      </c>
      <c r="F334" s="315" t="s">
        <v>395</v>
      </c>
      <c r="G334" s="311" t="s">
        <v>1608</v>
      </c>
      <c r="H334" s="4" t="str">
        <f>Rqmnts!B156</f>
        <v>DPI 3.11</v>
      </c>
      <c r="I334" s="4" t="str">
        <f>Rqmnts!C156</f>
        <v>Tamper Detection</v>
      </c>
      <c r="K334" s="289" t="s">
        <v>348</v>
      </c>
      <c r="L334" s="9">
        <v>1</v>
      </c>
    </row>
    <row r="335" spans="1:12" x14ac:dyDescent="0.35">
      <c r="A335" s="42" t="s">
        <v>1360</v>
      </c>
      <c r="B335" s="135" t="s">
        <v>41</v>
      </c>
      <c r="C335" s="255" t="s">
        <v>1213</v>
      </c>
      <c r="D335" s="135" t="s">
        <v>340</v>
      </c>
      <c r="E335" s="135" t="s">
        <v>390</v>
      </c>
      <c r="F335" s="315" t="s">
        <v>395</v>
      </c>
      <c r="G335" s="311" t="s">
        <v>1608</v>
      </c>
      <c r="H335" s="4" t="str">
        <f>Rqmnts!B156</f>
        <v>DPI 3.11</v>
      </c>
      <c r="I335" s="4" t="str">
        <f>Rqmnts!C156</f>
        <v>Tamper Detection</v>
      </c>
      <c r="K335" s="289" t="s">
        <v>348</v>
      </c>
      <c r="L335" s="9">
        <v>1</v>
      </c>
    </row>
    <row r="336" spans="1:12" x14ac:dyDescent="0.35">
      <c r="A336" s="42" t="s">
        <v>1361</v>
      </c>
      <c r="B336" s="135" t="s">
        <v>41</v>
      </c>
      <c r="C336" s="255" t="s">
        <v>1213</v>
      </c>
      <c r="D336" s="135" t="s">
        <v>340</v>
      </c>
      <c r="E336" s="135" t="s">
        <v>390</v>
      </c>
      <c r="F336" s="315" t="s">
        <v>395</v>
      </c>
      <c r="G336" s="311" t="s">
        <v>1608</v>
      </c>
      <c r="H336" s="4" t="str">
        <f>Rqmnts!B116</f>
        <v>DPI 3.8.3.5</v>
      </c>
      <c r="I336" s="4" t="str">
        <f>Rqmnts!C116</f>
        <v>QoS and Other Events - Daily Collection - Export Energy Detect</v>
      </c>
      <c r="K336" s="289" t="s">
        <v>348</v>
      </c>
      <c r="L336" s="9">
        <v>1</v>
      </c>
    </row>
    <row r="337" spans="1:12" x14ac:dyDescent="0.35">
      <c r="A337" s="42" t="s">
        <v>1362</v>
      </c>
      <c r="B337" s="135" t="s">
        <v>41</v>
      </c>
      <c r="C337" s="255" t="s">
        <v>1213</v>
      </c>
      <c r="D337" s="135" t="s">
        <v>340</v>
      </c>
      <c r="E337" s="135" t="s">
        <v>390</v>
      </c>
      <c r="F337" s="315" t="s">
        <v>395</v>
      </c>
      <c r="G337" s="311" t="s">
        <v>1608</v>
      </c>
      <c r="H337" s="4" t="str">
        <f>Rqmnts!B116</f>
        <v>DPI 3.8.3.5</v>
      </c>
      <c r="I337" s="4" t="str">
        <f>Rqmnts!C116</f>
        <v>QoS and Other Events - Daily Collection - Export Energy Detect</v>
      </c>
      <c r="K337" s="289" t="s">
        <v>348</v>
      </c>
      <c r="L337" s="9">
        <v>1</v>
      </c>
    </row>
    <row r="338" spans="1:12" x14ac:dyDescent="0.35">
      <c r="A338" s="42" t="s">
        <v>1363</v>
      </c>
      <c r="B338" s="136" t="s">
        <v>41</v>
      </c>
      <c r="C338" s="255" t="s">
        <v>1213</v>
      </c>
      <c r="D338" s="135" t="s">
        <v>340</v>
      </c>
      <c r="E338" s="135" t="s">
        <v>390</v>
      </c>
      <c r="F338" s="315" t="s">
        <v>395</v>
      </c>
      <c r="G338" s="311" t="s">
        <v>1608</v>
      </c>
      <c r="H338" s="4" t="str">
        <f>Rqmnts!B156</f>
        <v>DPI 3.11</v>
      </c>
      <c r="I338" s="4" t="str">
        <f>Rqmnts!C156</f>
        <v>Tamper Detection</v>
      </c>
      <c r="K338" s="289" t="s">
        <v>348</v>
      </c>
      <c r="L338" s="9">
        <v>1</v>
      </c>
    </row>
    <row r="339" spans="1:12" x14ac:dyDescent="0.35">
      <c r="A339" s="42" t="s">
        <v>1364</v>
      </c>
      <c r="B339" s="134" t="s">
        <v>41</v>
      </c>
      <c r="C339" s="255" t="s">
        <v>1213</v>
      </c>
      <c r="D339" s="135" t="s">
        <v>340</v>
      </c>
      <c r="E339" s="135" t="s">
        <v>390</v>
      </c>
      <c r="F339" s="315" t="s">
        <v>395</v>
      </c>
      <c r="G339" s="311" t="s">
        <v>1608</v>
      </c>
      <c r="H339" s="4" t="str">
        <f>Rqmnts!B156</f>
        <v>DPI 3.11</v>
      </c>
      <c r="I339" s="4" t="str">
        <f>Rqmnts!C156</f>
        <v>Tamper Detection</v>
      </c>
      <c r="K339" s="289" t="s">
        <v>348</v>
      </c>
      <c r="L339" s="9">
        <v>1</v>
      </c>
    </row>
    <row r="340" spans="1:12" x14ac:dyDescent="0.35">
      <c r="A340" s="42" t="s">
        <v>1365</v>
      </c>
      <c r="B340" s="135" t="s">
        <v>41</v>
      </c>
      <c r="C340" s="255" t="s">
        <v>1213</v>
      </c>
      <c r="D340" s="308" t="s">
        <v>339</v>
      </c>
      <c r="E340" s="135" t="s">
        <v>341</v>
      </c>
      <c r="F340" s="308" t="s">
        <v>395</v>
      </c>
      <c r="G340" s="311" t="s">
        <v>1608</v>
      </c>
      <c r="H340" s="4" t="str">
        <f>Rqmnts!B637</f>
        <v>NMS6044aix</v>
      </c>
      <c r="I340" s="4" t="str">
        <f>Rqmnts!C637</f>
        <v>Field Service Support - Applications Services - Tamper Events</v>
      </c>
      <c r="K340" s="289" t="s">
        <v>389</v>
      </c>
      <c r="L340" s="9">
        <v>1</v>
      </c>
    </row>
    <row r="341" spans="1:12" x14ac:dyDescent="0.35">
      <c r="A341" s="42" t="s">
        <v>1366</v>
      </c>
      <c r="B341" s="223" t="s">
        <v>41</v>
      </c>
      <c r="C341" s="255" t="s">
        <v>1213</v>
      </c>
      <c r="D341" s="223" t="s">
        <v>336</v>
      </c>
      <c r="E341" s="223" t="s">
        <v>351</v>
      </c>
      <c r="F341" s="308"/>
      <c r="G341" s="311"/>
      <c r="H341" s="4" t="str">
        <f>Rqmnts!B658</f>
        <v>NMS6049aix</v>
      </c>
      <c r="I341" s="4" t="str">
        <f>Rqmnts!C658</f>
        <v>Auditing &amp; Reporting - Reporting Performance - Tamper Detection</v>
      </c>
      <c r="K341" s="289" t="s">
        <v>389</v>
      </c>
      <c r="L341" s="9">
        <v>1</v>
      </c>
    </row>
    <row r="342" spans="1:12" x14ac:dyDescent="0.35">
      <c r="A342" s="42" t="s">
        <v>1367</v>
      </c>
      <c r="B342" s="135" t="s">
        <v>41</v>
      </c>
      <c r="C342" s="255" t="s">
        <v>1213</v>
      </c>
      <c r="D342" s="308" t="s">
        <v>339</v>
      </c>
      <c r="E342" s="135" t="s">
        <v>349</v>
      </c>
      <c r="F342" s="308" t="s">
        <v>395</v>
      </c>
      <c r="G342" s="311" t="s">
        <v>339</v>
      </c>
      <c r="H342" s="4" t="str">
        <f>Rqmnts!B156</f>
        <v>DPI 3.11</v>
      </c>
      <c r="I342" s="4" t="str">
        <f>Rqmnts!C156</f>
        <v>Tamper Detection</v>
      </c>
      <c r="K342" s="289" t="s">
        <v>348</v>
      </c>
      <c r="L342" s="9">
        <v>1</v>
      </c>
    </row>
    <row r="343" spans="1:12" x14ac:dyDescent="0.35">
      <c r="A343" s="389" t="s">
        <v>1368</v>
      </c>
      <c r="B343" s="326" t="s">
        <v>80</v>
      </c>
      <c r="C343" s="326" t="s">
        <v>1213</v>
      </c>
      <c r="D343" s="326" t="s">
        <v>338</v>
      </c>
      <c r="E343" s="326" t="s">
        <v>370</v>
      </c>
      <c r="F343" s="326" t="s">
        <v>1607</v>
      </c>
      <c r="G343" s="326" t="s">
        <v>1609</v>
      </c>
      <c r="H343" s="4" t="str">
        <f>Rqmnts!B490</f>
        <v xml:space="preserve">LAN3092 </v>
      </c>
      <c r="I343" s="4" t="str">
        <f>Rqmnts!C490</f>
        <v>AP Functional - Time Synchronisation</v>
      </c>
      <c r="K343" s="395" t="s">
        <v>388</v>
      </c>
      <c r="L343" s="396">
        <v>1</v>
      </c>
    </row>
    <row r="344" spans="1:12" x14ac:dyDescent="0.35">
      <c r="A344" s="327"/>
      <c r="B344" s="327"/>
      <c r="C344" s="327"/>
      <c r="D344" s="327"/>
      <c r="E344" s="327"/>
      <c r="F344" s="327"/>
      <c r="G344" s="327"/>
      <c r="H344" s="4" t="str">
        <f>Rqmnts!B446</f>
        <v xml:space="preserve">LAN3055 </v>
      </c>
      <c r="I344" s="4" t="str">
        <f>Rqmnts!C446</f>
        <v>Relay Functional - Time Synchronisation</v>
      </c>
      <c r="K344" s="395"/>
      <c r="L344" s="396"/>
    </row>
    <row r="345" spans="1:12" x14ac:dyDescent="0.35">
      <c r="A345" s="389" t="s">
        <v>1369</v>
      </c>
      <c r="B345" s="326" t="s">
        <v>80</v>
      </c>
      <c r="C345" s="326" t="s">
        <v>1213</v>
      </c>
      <c r="D345" s="326" t="s">
        <v>338</v>
      </c>
      <c r="E345" s="326" t="s">
        <v>370</v>
      </c>
      <c r="F345" s="326" t="s">
        <v>1607</v>
      </c>
      <c r="G345" s="326" t="s">
        <v>1609</v>
      </c>
      <c r="H345" s="4" t="str">
        <f>Rqmnts!B490</f>
        <v xml:space="preserve">LAN3092 </v>
      </c>
      <c r="I345" s="4" t="str">
        <f>Rqmnts!C490</f>
        <v>AP Functional - Time Synchronisation</v>
      </c>
      <c r="K345" s="395" t="s">
        <v>388</v>
      </c>
      <c r="L345" s="396">
        <v>1</v>
      </c>
    </row>
    <row r="346" spans="1:12" x14ac:dyDescent="0.35">
      <c r="A346" s="327"/>
      <c r="B346" s="327"/>
      <c r="C346" s="327"/>
      <c r="D346" s="327"/>
      <c r="E346" s="327"/>
      <c r="F346" s="327"/>
      <c r="G346" s="327"/>
      <c r="H346" s="4" t="str">
        <f>Rqmnts!B446</f>
        <v xml:space="preserve">LAN3055 </v>
      </c>
      <c r="I346" s="4" t="str">
        <f>Rqmnts!C446</f>
        <v>Relay Functional - Time Synchronisation</v>
      </c>
      <c r="K346" s="395"/>
      <c r="L346" s="396"/>
    </row>
    <row r="347" spans="1:12" x14ac:dyDescent="0.35">
      <c r="A347" s="389" t="s">
        <v>1370</v>
      </c>
      <c r="B347" s="326" t="s">
        <v>80</v>
      </c>
      <c r="C347" s="326" t="s">
        <v>1213</v>
      </c>
      <c r="D347" s="326" t="s">
        <v>338</v>
      </c>
      <c r="E347" s="326" t="s">
        <v>370</v>
      </c>
      <c r="F347" s="326" t="s">
        <v>1607</v>
      </c>
      <c r="G347" s="326" t="s">
        <v>1609</v>
      </c>
      <c r="H347" s="4" t="str">
        <f>Rqmnts!B490</f>
        <v xml:space="preserve">LAN3092 </v>
      </c>
      <c r="I347" s="4" t="str">
        <f>Rqmnts!C490</f>
        <v>AP Functional - Time Synchronisation</v>
      </c>
      <c r="K347" s="395" t="s">
        <v>388</v>
      </c>
      <c r="L347" s="396">
        <v>1</v>
      </c>
    </row>
    <row r="348" spans="1:12" x14ac:dyDescent="0.35">
      <c r="A348" s="327"/>
      <c r="B348" s="327"/>
      <c r="C348" s="327"/>
      <c r="D348" s="327"/>
      <c r="E348" s="327"/>
      <c r="F348" s="327"/>
      <c r="G348" s="327"/>
      <c r="H348" s="4" t="str">
        <f>Rqmnts!B446</f>
        <v xml:space="preserve">LAN3055 </v>
      </c>
      <c r="I348" s="4" t="str">
        <f>Rqmnts!C446</f>
        <v>Relay Functional - Time Synchronisation</v>
      </c>
      <c r="K348" s="395"/>
      <c r="L348" s="396"/>
    </row>
    <row r="349" spans="1:12" x14ac:dyDescent="0.35">
      <c r="A349" s="389" t="s">
        <v>1371</v>
      </c>
      <c r="B349" s="326" t="s">
        <v>80</v>
      </c>
      <c r="C349" s="326" t="s">
        <v>1213</v>
      </c>
      <c r="D349" s="326" t="s">
        <v>338</v>
      </c>
      <c r="E349" s="326" t="s">
        <v>370</v>
      </c>
      <c r="F349" s="326" t="s">
        <v>1607</v>
      </c>
      <c r="G349" s="326" t="s">
        <v>1609</v>
      </c>
      <c r="H349" s="4" t="str">
        <f>Rqmnts!B490</f>
        <v xml:space="preserve">LAN3092 </v>
      </c>
      <c r="I349" s="4" t="str">
        <f>Rqmnts!C490</f>
        <v>AP Functional - Time Synchronisation</v>
      </c>
      <c r="K349" s="395" t="s">
        <v>388</v>
      </c>
      <c r="L349" s="396">
        <v>1</v>
      </c>
    </row>
    <row r="350" spans="1:12" x14ac:dyDescent="0.35">
      <c r="A350" s="327"/>
      <c r="B350" s="327"/>
      <c r="C350" s="327"/>
      <c r="D350" s="327"/>
      <c r="E350" s="327"/>
      <c r="F350" s="327"/>
      <c r="G350" s="327"/>
      <c r="H350" s="4" t="str">
        <f>Rqmnts!B446</f>
        <v xml:space="preserve">LAN3055 </v>
      </c>
      <c r="I350" s="4" t="str">
        <f>Rqmnts!C446</f>
        <v>Relay Functional - Time Synchronisation</v>
      </c>
      <c r="K350" s="395"/>
      <c r="L350" s="396"/>
    </row>
    <row r="351" spans="1:12" x14ac:dyDescent="0.35">
      <c r="A351" s="389" t="s">
        <v>1372</v>
      </c>
      <c r="B351" s="326" t="s">
        <v>80</v>
      </c>
      <c r="C351" s="326" t="s">
        <v>1213</v>
      </c>
      <c r="D351" s="326" t="s">
        <v>339</v>
      </c>
      <c r="E351" s="326" t="s">
        <v>345</v>
      </c>
      <c r="F351" s="326" t="s">
        <v>395</v>
      </c>
      <c r="G351" s="326" t="s">
        <v>339</v>
      </c>
      <c r="H351" s="4" t="str">
        <f>Rqmnts!B366</f>
        <v>MET1153D</v>
      </c>
      <c r="I351" s="4" t="str">
        <f>Rqmnts!C366</f>
        <v>Local Display - Time in 24 hour format</v>
      </c>
      <c r="K351" s="395" t="s">
        <v>371</v>
      </c>
      <c r="L351" s="396">
        <v>1</v>
      </c>
    </row>
    <row r="352" spans="1:12" x14ac:dyDescent="0.35">
      <c r="A352" s="327"/>
      <c r="B352" s="327"/>
      <c r="C352" s="327"/>
      <c r="D352" s="327"/>
      <c r="E352" s="327"/>
      <c r="F352" s="327"/>
      <c r="G352" s="327"/>
      <c r="H352" s="4" t="str">
        <f>Rqmnts!B367</f>
        <v>MET1153E</v>
      </c>
      <c r="I352" s="4" t="str">
        <f>Rqmnts!C367</f>
        <v>Local Display - Date in day: month: year format</v>
      </c>
      <c r="K352" s="395"/>
      <c r="L352" s="396"/>
    </row>
    <row r="353" spans="1:12" x14ac:dyDescent="0.35">
      <c r="A353" s="42" t="s">
        <v>1373</v>
      </c>
      <c r="B353" s="135" t="s">
        <v>80</v>
      </c>
      <c r="C353" s="255" t="s">
        <v>1213</v>
      </c>
      <c r="D353" s="308" t="s">
        <v>339</v>
      </c>
      <c r="E353" s="135" t="s">
        <v>370</v>
      </c>
      <c r="F353" s="308" t="s">
        <v>395</v>
      </c>
      <c r="G353" s="311" t="s">
        <v>339</v>
      </c>
      <c r="H353" s="4" t="str">
        <f>Rqmnts!B67</f>
        <v>DPI 3.5</v>
      </c>
      <c r="I353" s="4" t="str">
        <f>Rqmnts!C67</f>
        <v>Time Clock Synchronisation</v>
      </c>
      <c r="K353" s="289" t="s">
        <v>348</v>
      </c>
      <c r="L353" s="9">
        <v>1</v>
      </c>
    </row>
    <row r="354" spans="1:12" x14ac:dyDescent="0.35">
      <c r="A354" s="42" t="s">
        <v>1374</v>
      </c>
      <c r="B354" s="135" t="s">
        <v>80</v>
      </c>
      <c r="C354" s="255" t="s">
        <v>1213</v>
      </c>
      <c r="D354" s="308" t="s">
        <v>339</v>
      </c>
      <c r="E354" s="135" t="s">
        <v>370</v>
      </c>
      <c r="F354" s="308" t="s">
        <v>395</v>
      </c>
      <c r="G354" s="311" t="s">
        <v>339</v>
      </c>
      <c r="H354" s="4" t="str">
        <f>Rqmnts!B67</f>
        <v>DPI 3.5</v>
      </c>
      <c r="I354" s="4" t="str">
        <f>Rqmnts!C67</f>
        <v>Time Clock Synchronisation</v>
      </c>
      <c r="K354" s="289" t="s">
        <v>348</v>
      </c>
      <c r="L354" s="9">
        <v>1</v>
      </c>
    </row>
    <row r="355" spans="1:12" x14ac:dyDescent="0.35">
      <c r="A355" s="42" t="s">
        <v>1375</v>
      </c>
      <c r="B355" s="135" t="s">
        <v>80</v>
      </c>
      <c r="C355" s="255" t="s">
        <v>1213</v>
      </c>
      <c r="D355" s="308" t="s">
        <v>339</v>
      </c>
      <c r="E355" s="135" t="s">
        <v>370</v>
      </c>
      <c r="F355" s="308" t="s">
        <v>395</v>
      </c>
      <c r="G355" s="311" t="s">
        <v>339</v>
      </c>
      <c r="H355" s="4" t="str">
        <f>Rqmnts!B67</f>
        <v>DPI 3.5</v>
      </c>
      <c r="I355" s="4" t="str">
        <f>Rqmnts!C67</f>
        <v>Time Clock Synchronisation</v>
      </c>
      <c r="K355" s="289" t="s">
        <v>348</v>
      </c>
      <c r="L355" s="9">
        <v>1</v>
      </c>
    </row>
    <row r="356" spans="1:12" x14ac:dyDescent="0.35">
      <c r="A356" s="135" t="s">
        <v>1376</v>
      </c>
      <c r="B356" s="42" t="s">
        <v>80</v>
      </c>
      <c r="C356" s="255" t="s">
        <v>1213</v>
      </c>
      <c r="D356" s="308" t="s">
        <v>339</v>
      </c>
      <c r="E356" s="135" t="s">
        <v>370</v>
      </c>
      <c r="F356" s="308" t="s">
        <v>395</v>
      </c>
      <c r="G356" s="311" t="s">
        <v>339</v>
      </c>
      <c r="H356" s="4" t="str">
        <f>Rqmnts!B238</f>
        <v xml:space="preserve">MET1032 </v>
      </c>
      <c r="I356" s="4" t="str">
        <f>Rqmnts!C238</f>
        <v xml:space="preserve">AMI Functions - Time Sync Across Interval Boundary </v>
      </c>
      <c r="K356" s="289" t="s">
        <v>371</v>
      </c>
      <c r="L356" s="9">
        <v>1</v>
      </c>
    </row>
    <row r="357" spans="1:12" x14ac:dyDescent="0.35">
      <c r="A357" s="255" t="s">
        <v>1377</v>
      </c>
      <c r="B357" s="42" t="s">
        <v>80</v>
      </c>
      <c r="C357" s="255" t="s">
        <v>1213</v>
      </c>
      <c r="D357" s="308" t="s">
        <v>339</v>
      </c>
      <c r="E357" s="255" t="s">
        <v>370</v>
      </c>
      <c r="F357" s="308" t="s">
        <v>395</v>
      </c>
      <c r="G357" s="311" t="s">
        <v>339</v>
      </c>
      <c r="H357" s="4"/>
      <c r="I357" s="4" t="s">
        <v>1560</v>
      </c>
      <c r="K357" s="289" t="str">
        <f>I357</f>
        <v>Non-Rqmnt</v>
      </c>
      <c r="L357" s="9">
        <v>1</v>
      </c>
    </row>
    <row r="358" spans="1:12" x14ac:dyDescent="0.35">
      <c r="A358" s="42" t="s">
        <v>1378</v>
      </c>
      <c r="B358" s="135" t="s">
        <v>80</v>
      </c>
      <c r="C358" s="255" t="s">
        <v>1213</v>
      </c>
      <c r="D358" s="296" t="s">
        <v>340</v>
      </c>
      <c r="E358" s="135" t="s">
        <v>370</v>
      </c>
      <c r="F358" s="314" t="s">
        <v>395</v>
      </c>
      <c r="G358" s="311" t="s">
        <v>1609</v>
      </c>
      <c r="H358" s="4" t="str">
        <f>Rqmnts!B67</f>
        <v>DPI 3.5</v>
      </c>
      <c r="I358" s="4" t="str">
        <f>Rqmnts!C67</f>
        <v>Time Clock Synchronisation</v>
      </c>
      <c r="K358" s="289" t="s">
        <v>348</v>
      </c>
      <c r="L358" s="9">
        <v>1</v>
      </c>
    </row>
    <row r="359" spans="1:12" x14ac:dyDescent="0.35">
      <c r="A359" s="42" t="s">
        <v>1379</v>
      </c>
      <c r="B359" s="250" t="s">
        <v>80</v>
      </c>
      <c r="C359" s="255" t="s">
        <v>1213</v>
      </c>
      <c r="D359" s="308" t="s">
        <v>339</v>
      </c>
      <c r="E359" s="250" t="s">
        <v>349</v>
      </c>
      <c r="F359" s="314" t="s">
        <v>395</v>
      </c>
      <c r="G359" s="311" t="s">
        <v>339</v>
      </c>
      <c r="H359" s="4" t="str">
        <f>Rqmnts!B360</f>
        <v>MET1150</v>
      </c>
      <c r="I359" s="4" t="str">
        <f>Rqmnts!C360</f>
        <v>Local Config &amp; Programming - Time-Date Reset via M-Cubed</v>
      </c>
      <c r="K359" s="289" t="s">
        <v>371</v>
      </c>
      <c r="L359" s="9">
        <v>1</v>
      </c>
    </row>
    <row r="360" spans="1:12" x14ac:dyDescent="0.35">
      <c r="A360" s="42" t="s">
        <v>1380</v>
      </c>
      <c r="B360" s="135" t="s">
        <v>80</v>
      </c>
      <c r="C360" s="255" t="s">
        <v>1213</v>
      </c>
      <c r="D360" s="296" t="s">
        <v>340</v>
      </c>
      <c r="E360" s="135" t="s">
        <v>370</v>
      </c>
      <c r="F360" s="314" t="s">
        <v>395</v>
      </c>
      <c r="G360" s="311" t="s">
        <v>1609</v>
      </c>
      <c r="H360" s="4" t="str">
        <f>Rqmnts!B67</f>
        <v>DPI 3.5</v>
      </c>
      <c r="I360" s="4" t="str">
        <f>Rqmnts!C67</f>
        <v>Time Clock Synchronisation</v>
      </c>
      <c r="K360" s="289" t="s">
        <v>348</v>
      </c>
      <c r="L360" s="9">
        <v>1</v>
      </c>
    </row>
    <row r="361" spans="1:12" x14ac:dyDescent="0.35">
      <c r="A361" s="42" t="s">
        <v>1381</v>
      </c>
      <c r="B361" s="135" t="s">
        <v>80</v>
      </c>
      <c r="C361" s="255" t="s">
        <v>1213</v>
      </c>
      <c r="D361" s="308" t="s">
        <v>339</v>
      </c>
      <c r="E361" s="258" t="s">
        <v>370</v>
      </c>
      <c r="F361" s="308" t="s">
        <v>395</v>
      </c>
      <c r="G361" s="311" t="s">
        <v>1608</v>
      </c>
      <c r="H361" s="4" t="str">
        <f>Rqmnts!B67</f>
        <v>DPI 3.5</v>
      </c>
      <c r="I361" s="4" t="str">
        <f>Rqmnts!C67</f>
        <v>Time Clock Synchronisation</v>
      </c>
      <c r="K361" s="289" t="s">
        <v>348</v>
      </c>
      <c r="L361" s="9">
        <v>1</v>
      </c>
    </row>
    <row r="362" spans="1:12" x14ac:dyDescent="0.35">
      <c r="A362" s="135" t="s">
        <v>1382</v>
      </c>
      <c r="B362" s="42" t="s">
        <v>80</v>
      </c>
      <c r="C362" s="255" t="s">
        <v>1213</v>
      </c>
      <c r="D362" s="42" t="s">
        <v>340</v>
      </c>
      <c r="E362" s="135" t="s">
        <v>370</v>
      </c>
      <c r="F362" s="42" t="s">
        <v>395</v>
      </c>
      <c r="G362" s="311" t="s">
        <v>339</v>
      </c>
      <c r="H362" s="4" t="str">
        <f>Rqmnts!B236</f>
        <v xml:space="preserve">MET1031 </v>
      </c>
      <c r="I362" s="4" t="str">
        <f>Rqmnts!C236</f>
        <v>AMI Functions - Time Set Events</v>
      </c>
      <c r="K362" s="289" t="s">
        <v>371</v>
      </c>
      <c r="L362" s="9">
        <v>1</v>
      </c>
    </row>
    <row r="363" spans="1:12" x14ac:dyDescent="0.35">
      <c r="A363" s="135" t="s">
        <v>1383</v>
      </c>
      <c r="B363" s="42" t="s">
        <v>80</v>
      </c>
      <c r="C363" s="255" t="s">
        <v>1213</v>
      </c>
      <c r="D363" s="42" t="s">
        <v>340</v>
      </c>
      <c r="E363" s="135" t="s">
        <v>370</v>
      </c>
      <c r="F363" s="42" t="s">
        <v>395</v>
      </c>
      <c r="G363" s="311" t="s">
        <v>339</v>
      </c>
      <c r="H363" s="4" t="str">
        <f>Rqmnts!B236</f>
        <v xml:space="preserve">MET1031 </v>
      </c>
      <c r="I363" s="4" t="str">
        <f>Rqmnts!C236</f>
        <v>AMI Functions - Time Set Events</v>
      </c>
      <c r="K363" s="289" t="s">
        <v>371</v>
      </c>
      <c r="L363" s="9">
        <v>1</v>
      </c>
    </row>
    <row r="364" spans="1:12" x14ac:dyDescent="0.35">
      <c r="A364" s="326" t="s">
        <v>1384</v>
      </c>
      <c r="B364" s="326" t="s">
        <v>80</v>
      </c>
      <c r="C364" s="326" t="s">
        <v>1213</v>
      </c>
      <c r="D364" s="389" t="s">
        <v>340</v>
      </c>
      <c r="E364" s="326" t="s">
        <v>391</v>
      </c>
      <c r="F364" s="389" t="s">
        <v>395</v>
      </c>
      <c r="G364" s="326" t="s">
        <v>1608</v>
      </c>
      <c r="H364" s="4" t="str">
        <f>Rqmnts!B32</f>
        <v>DPI 3.3.e.2</v>
      </c>
      <c r="I364" s="4" t="str">
        <f>Rqmnts!C32</f>
        <v xml:space="preserve">Meter Reads - Data Collection - Time </v>
      </c>
      <c r="K364" s="395" t="s">
        <v>348</v>
      </c>
      <c r="L364" s="396">
        <v>1</v>
      </c>
    </row>
    <row r="365" spans="1:12" x14ac:dyDescent="0.35">
      <c r="A365" s="327"/>
      <c r="B365" s="327"/>
      <c r="C365" s="327"/>
      <c r="D365" s="327"/>
      <c r="E365" s="327"/>
      <c r="F365" s="327"/>
      <c r="G365" s="327"/>
      <c r="H365" s="4" t="str">
        <f>Rqmnts!B33</f>
        <v>DPI 3.3.e.3</v>
      </c>
      <c r="I365" s="4" t="str">
        <f>Rqmnts!C33</f>
        <v>Meter Reads - Data Collection - Date</v>
      </c>
      <c r="K365" s="395"/>
      <c r="L365" s="396"/>
    </row>
    <row r="366" spans="1:12" x14ac:dyDescent="0.35">
      <c r="A366" s="210" t="s">
        <v>1385</v>
      </c>
      <c r="B366" s="42" t="s">
        <v>80</v>
      </c>
      <c r="C366" s="255" t="s">
        <v>1213</v>
      </c>
      <c r="D366" s="42" t="s">
        <v>336</v>
      </c>
      <c r="E366" s="210" t="s">
        <v>351</v>
      </c>
      <c r="F366" s="42"/>
      <c r="G366" s="42"/>
      <c r="H366" s="4" t="str">
        <f>Rqmnts!B539</f>
        <v>NMS6006C</v>
      </c>
      <c r="I366" s="4" t="str">
        <f>Rqmnts!C539</f>
        <v>AMI Functional - NMS Downstream - Time Sync</v>
      </c>
      <c r="K366" s="289" t="s">
        <v>389</v>
      </c>
      <c r="L366" s="9">
        <v>1</v>
      </c>
    </row>
    <row r="367" spans="1:12" x14ac:dyDescent="0.35">
      <c r="A367" s="232" t="s">
        <v>1386</v>
      </c>
      <c r="B367" s="42" t="s">
        <v>80</v>
      </c>
      <c r="C367" s="255" t="s">
        <v>1213</v>
      </c>
      <c r="D367" s="42" t="s">
        <v>336</v>
      </c>
      <c r="E367" s="232" t="s">
        <v>351</v>
      </c>
      <c r="F367" s="42"/>
      <c r="G367" s="42"/>
      <c r="H367" s="4" t="str">
        <f>Rqmnts!B539</f>
        <v>NMS6006C</v>
      </c>
      <c r="I367" s="4" t="str">
        <f>Rqmnts!C539</f>
        <v>AMI Functional - NMS Downstream - Time Sync</v>
      </c>
      <c r="K367" s="289" t="s">
        <v>389</v>
      </c>
      <c r="L367" s="9">
        <v>1</v>
      </c>
    </row>
    <row r="368" spans="1:12" x14ac:dyDescent="0.35">
      <c r="A368" s="42" t="s">
        <v>1249</v>
      </c>
      <c r="B368" s="255" t="s">
        <v>323</v>
      </c>
      <c r="C368" s="255" t="s">
        <v>1213</v>
      </c>
      <c r="D368" s="135" t="s">
        <v>336</v>
      </c>
      <c r="E368" s="135" t="s">
        <v>351</v>
      </c>
      <c r="F368" s="308"/>
      <c r="G368" s="311"/>
      <c r="H368" s="4" t="str">
        <f>Rqmnts!B680</f>
        <v>NMS6060B</v>
      </c>
      <c r="I368" s="4" t="str">
        <f>Rqmnts!C680</f>
        <v>Performance - UIQ Responsiveness</v>
      </c>
      <c r="K368" s="289" t="s">
        <v>389</v>
      </c>
      <c r="L368" s="9">
        <v>1</v>
      </c>
    </row>
    <row r="369" spans="1:12" x14ac:dyDescent="0.35">
      <c r="A369" s="42" t="s">
        <v>1250</v>
      </c>
      <c r="B369" s="255" t="s">
        <v>323</v>
      </c>
      <c r="C369" s="255" t="s">
        <v>1213</v>
      </c>
      <c r="D369" s="255" t="s">
        <v>336</v>
      </c>
      <c r="E369" s="255" t="s">
        <v>346</v>
      </c>
      <c r="F369" s="308"/>
      <c r="G369" s="311"/>
      <c r="H369" s="4" t="str">
        <f>Rqmnts!B680</f>
        <v>NMS6060B</v>
      </c>
      <c r="I369" s="4" t="str">
        <f>Rqmnts!C680</f>
        <v>Performance - UIQ Responsiveness</v>
      </c>
      <c r="K369" s="289" t="s">
        <v>389</v>
      </c>
      <c r="L369" s="9">
        <v>1</v>
      </c>
    </row>
    <row r="370" spans="1:12" x14ac:dyDescent="0.35">
      <c r="A370" s="42" t="s">
        <v>1251</v>
      </c>
      <c r="B370" s="255" t="s">
        <v>323</v>
      </c>
      <c r="C370" s="255" t="s">
        <v>1213</v>
      </c>
      <c r="D370" s="255" t="s">
        <v>336</v>
      </c>
      <c r="E370" s="255" t="s">
        <v>343</v>
      </c>
      <c r="F370" s="308"/>
      <c r="G370" s="311"/>
      <c r="H370" s="4" t="str">
        <f>Rqmnts!B680</f>
        <v>NMS6060B</v>
      </c>
      <c r="I370" s="4" t="str">
        <f>Rqmnts!C680</f>
        <v>Performance - UIQ Responsiveness</v>
      </c>
      <c r="K370" s="289" t="s">
        <v>389</v>
      </c>
      <c r="L370" s="9">
        <v>1</v>
      </c>
    </row>
    <row r="371" spans="1:12" x14ac:dyDescent="0.35">
      <c r="A371" s="42" t="s">
        <v>1252</v>
      </c>
      <c r="B371" s="255" t="s">
        <v>323</v>
      </c>
      <c r="C371" s="255" t="s">
        <v>1213</v>
      </c>
      <c r="D371" s="255" t="s">
        <v>336</v>
      </c>
      <c r="E371" s="255" t="s">
        <v>391</v>
      </c>
      <c r="F371" s="308"/>
      <c r="G371" s="311"/>
      <c r="H371" s="4" t="str">
        <f>Rqmnts!B680</f>
        <v>NMS6060B</v>
      </c>
      <c r="I371" s="4" t="str">
        <f>Rqmnts!C680</f>
        <v>Performance - UIQ Responsiveness</v>
      </c>
      <c r="K371" s="289" t="s">
        <v>389</v>
      </c>
      <c r="L371" s="9">
        <v>1</v>
      </c>
    </row>
    <row r="372" spans="1:12" x14ac:dyDescent="0.35">
      <c r="A372" s="42" t="s">
        <v>1235</v>
      </c>
      <c r="B372" s="255" t="s">
        <v>323</v>
      </c>
      <c r="C372" s="255" t="s">
        <v>1213</v>
      </c>
      <c r="D372" s="135" t="s">
        <v>336</v>
      </c>
      <c r="E372" s="135" t="s">
        <v>351</v>
      </c>
      <c r="F372" s="308"/>
      <c r="G372" s="311"/>
      <c r="H372" s="4" t="str">
        <f>Rqmnts!B163</f>
        <v>DPI 3.12.a</v>
      </c>
      <c r="I372" s="4" t="str">
        <f>Rqmnts!C163</f>
        <v>Comms &amp; Data Security - AMI Components</v>
      </c>
      <c r="K372" s="289" t="s">
        <v>348</v>
      </c>
      <c r="L372" s="9">
        <v>1</v>
      </c>
    </row>
    <row r="373" spans="1:12" x14ac:dyDescent="0.35">
      <c r="A373" s="42" t="s">
        <v>1236</v>
      </c>
      <c r="B373" s="255" t="s">
        <v>323</v>
      </c>
      <c r="C373" s="255" t="s">
        <v>1213</v>
      </c>
      <c r="D373" s="135" t="s">
        <v>336</v>
      </c>
      <c r="E373" s="135" t="s">
        <v>351</v>
      </c>
      <c r="F373" s="308"/>
      <c r="G373" s="311"/>
      <c r="H373" s="4" t="str">
        <f>Rqmnts!B163</f>
        <v>DPI 3.12.a</v>
      </c>
      <c r="I373" s="4" t="str">
        <f>Rqmnts!C163</f>
        <v>Comms &amp; Data Security - AMI Components</v>
      </c>
      <c r="K373" s="289" t="s">
        <v>348</v>
      </c>
      <c r="L373" s="9">
        <v>1</v>
      </c>
    </row>
    <row r="374" spans="1:12" x14ac:dyDescent="0.35">
      <c r="A374" s="42" t="s">
        <v>1237</v>
      </c>
      <c r="B374" s="255" t="s">
        <v>323</v>
      </c>
      <c r="C374" s="255" t="s">
        <v>1213</v>
      </c>
      <c r="D374" s="255" t="s">
        <v>336</v>
      </c>
      <c r="E374" s="255" t="s">
        <v>351</v>
      </c>
      <c r="F374" s="308"/>
      <c r="G374" s="311"/>
      <c r="H374" s="4" t="str">
        <f>Rqmnts!B672</f>
        <v>NMS6053</v>
      </c>
      <c r="I374" s="4" t="str">
        <f>Rqmnts!C672</f>
        <v>Security - Role Base Login</v>
      </c>
      <c r="K374" s="266" t="s">
        <v>389</v>
      </c>
      <c r="L374" s="9">
        <v>1</v>
      </c>
    </row>
    <row r="375" spans="1:12" x14ac:dyDescent="0.35">
      <c r="A375" s="42" t="s">
        <v>1245</v>
      </c>
      <c r="B375" s="255" t="s">
        <v>323</v>
      </c>
      <c r="C375" s="255" t="s">
        <v>1213</v>
      </c>
      <c r="D375" s="255" t="s">
        <v>336</v>
      </c>
      <c r="E375" s="255" t="s">
        <v>351</v>
      </c>
      <c r="F375" s="308"/>
      <c r="G375" s="311"/>
      <c r="H375" s="255" t="str">
        <f>Rqmnts!B592</f>
        <v>NMS6032F</v>
      </c>
      <c r="I375" s="255" t="str">
        <f>Rqmnts!C592</f>
        <v>Network Device Mngmnt - Status Get - Software Version Number</v>
      </c>
      <c r="K375" s="289" t="s">
        <v>389</v>
      </c>
      <c r="L375" s="9">
        <v>1</v>
      </c>
    </row>
    <row r="376" spans="1:12" x14ac:dyDescent="0.35">
      <c r="A376" s="42" t="s">
        <v>1246</v>
      </c>
      <c r="B376" s="255" t="s">
        <v>323</v>
      </c>
      <c r="C376" s="255" t="s">
        <v>1213</v>
      </c>
      <c r="D376" s="255" t="s">
        <v>336</v>
      </c>
      <c r="E376" s="255" t="s">
        <v>346</v>
      </c>
      <c r="F376" s="308"/>
      <c r="G376" s="311"/>
      <c r="H376" s="255" t="str">
        <f>Rqmnts!B592</f>
        <v>NMS6032F</v>
      </c>
      <c r="I376" s="255" t="str">
        <f>Rqmnts!C592</f>
        <v>Network Device Mngmnt - Status Get - Software Version Number</v>
      </c>
      <c r="K376" s="289" t="s">
        <v>389</v>
      </c>
      <c r="L376" s="9">
        <v>1</v>
      </c>
    </row>
    <row r="377" spans="1:12" x14ac:dyDescent="0.35">
      <c r="A377" s="42" t="s">
        <v>1247</v>
      </c>
      <c r="B377" s="255" t="s">
        <v>323</v>
      </c>
      <c r="C377" s="255" t="s">
        <v>1213</v>
      </c>
      <c r="D377" s="255" t="s">
        <v>336</v>
      </c>
      <c r="E377" s="255" t="s">
        <v>343</v>
      </c>
      <c r="F377" s="308"/>
      <c r="G377" s="311"/>
      <c r="H377" s="255" t="str">
        <f>Rqmnts!B592</f>
        <v>NMS6032F</v>
      </c>
      <c r="I377" s="255" t="str">
        <f>Rqmnts!C592</f>
        <v>Network Device Mngmnt - Status Get - Software Version Number</v>
      </c>
      <c r="K377" s="289" t="s">
        <v>389</v>
      </c>
      <c r="L377" s="9">
        <v>1</v>
      </c>
    </row>
    <row r="378" spans="1:12" x14ac:dyDescent="0.35">
      <c r="A378" s="42" t="s">
        <v>1248</v>
      </c>
      <c r="B378" s="255" t="s">
        <v>323</v>
      </c>
      <c r="C378" s="255" t="s">
        <v>1213</v>
      </c>
      <c r="D378" s="255" t="s">
        <v>336</v>
      </c>
      <c r="E378" s="255" t="s">
        <v>391</v>
      </c>
      <c r="F378" s="308"/>
      <c r="G378" s="311"/>
      <c r="H378" s="255" t="str">
        <f>Rqmnts!B592</f>
        <v>NMS6032F</v>
      </c>
      <c r="I378" s="255" t="str">
        <f>Rqmnts!C592</f>
        <v>Network Device Mngmnt - Status Get - Software Version Number</v>
      </c>
      <c r="K378" s="289" t="s">
        <v>389</v>
      </c>
      <c r="L378" s="9">
        <v>1</v>
      </c>
    </row>
    <row r="379" spans="1:12" x14ac:dyDescent="0.35">
      <c r="A379" s="42" t="s">
        <v>1238</v>
      </c>
      <c r="B379" s="255" t="s">
        <v>323</v>
      </c>
      <c r="C379" s="255" t="s">
        <v>1213</v>
      </c>
      <c r="D379" s="255" t="s">
        <v>336</v>
      </c>
      <c r="E379" s="255" t="s">
        <v>351</v>
      </c>
      <c r="F379" s="308"/>
      <c r="G379" s="311"/>
      <c r="H379" s="4" t="str">
        <f>Rqmnts!B583</f>
        <v>NMS6030</v>
      </c>
      <c r="I379" s="4" t="str">
        <f>Rqmnts!C583</f>
        <v>Network Device Mngmnt - Device Grouping</v>
      </c>
      <c r="K379" s="289" t="s">
        <v>389</v>
      </c>
      <c r="L379" s="9">
        <v>1</v>
      </c>
    </row>
    <row r="380" spans="1:12" x14ac:dyDescent="0.35">
      <c r="A380" s="42" t="s">
        <v>1239</v>
      </c>
      <c r="B380" s="255" t="s">
        <v>323</v>
      </c>
      <c r="C380" s="255" t="s">
        <v>1213</v>
      </c>
      <c r="D380" s="255" t="s">
        <v>336</v>
      </c>
      <c r="E380" s="255" t="s">
        <v>351</v>
      </c>
      <c r="F380" s="308"/>
      <c r="G380" s="311"/>
      <c r="H380" s="4" t="str">
        <f>Rqmnts!B583</f>
        <v>NMS6030</v>
      </c>
      <c r="I380" s="4" t="str">
        <f>Rqmnts!C583</f>
        <v>Network Device Mngmnt - Device Grouping</v>
      </c>
      <c r="K380" s="289" t="s">
        <v>389</v>
      </c>
      <c r="L380" s="9">
        <v>1</v>
      </c>
    </row>
    <row r="381" spans="1:12" x14ac:dyDescent="0.35">
      <c r="A381" s="42" t="s">
        <v>1240</v>
      </c>
      <c r="B381" s="255" t="s">
        <v>323</v>
      </c>
      <c r="C381" s="255" t="s">
        <v>1213</v>
      </c>
      <c r="D381" s="255" t="s">
        <v>336</v>
      </c>
      <c r="E381" s="255" t="s">
        <v>351</v>
      </c>
      <c r="F381" s="308"/>
      <c r="G381" s="311"/>
      <c r="H381" s="4" t="str">
        <f>Rqmnts!B583</f>
        <v>NMS6030</v>
      </c>
      <c r="I381" s="4" t="str">
        <f>Rqmnts!C583</f>
        <v>Network Device Mngmnt - Device Grouping</v>
      </c>
      <c r="K381" s="289" t="s">
        <v>389</v>
      </c>
      <c r="L381" s="9">
        <v>1</v>
      </c>
    </row>
    <row r="382" spans="1:12" x14ac:dyDescent="0.35">
      <c r="A382" s="42" t="s">
        <v>1241</v>
      </c>
      <c r="B382" s="255" t="s">
        <v>323</v>
      </c>
      <c r="C382" s="255" t="s">
        <v>1213</v>
      </c>
      <c r="D382" s="255" t="s">
        <v>336</v>
      </c>
      <c r="E382" s="255" t="s">
        <v>351</v>
      </c>
      <c r="F382" s="308"/>
      <c r="G382" s="311"/>
      <c r="H382" s="4" t="str">
        <f>Rqmnts!B583</f>
        <v>NMS6030</v>
      </c>
      <c r="I382" s="4" t="str">
        <f>Rqmnts!C583</f>
        <v>Network Device Mngmnt - Device Grouping</v>
      </c>
      <c r="K382" s="289" t="s">
        <v>389</v>
      </c>
      <c r="L382" s="9">
        <v>1</v>
      </c>
    </row>
    <row r="383" spans="1:12" x14ac:dyDescent="0.35">
      <c r="A383" s="42" t="s">
        <v>1264</v>
      </c>
      <c r="B383" s="264" t="s">
        <v>323</v>
      </c>
      <c r="C383" s="264" t="s">
        <v>1213</v>
      </c>
      <c r="D383" s="264" t="s">
        <v>336</v>
      </c>
      <c r="E383" s="264" t="s">
        <v>351</v>
      </c>
      <c r="F383" s="308"/>
      <c r="G383" s="311"/>
      <c r="H383" s="4"/>
      <c r="I383" s="4" t="s">
        <v>1560</v>
      </c>
      <c r="K383" s="289" t="str">
        <f t="shared" ref="K383:K389" si="10">I383</f>
        <v>Non-Rqmnt</v>
      </c>
      <c r="L383" s="265">
        <v>1</v>
      </c>
    </row>
    <row r="384" spans="1:12" x14ac:dyDescent="0.35">
      <c r="A384" s="42" t="s">
        <v>1267</v>
      </c>
      <c r="B384" s="267" t="s">
        <v>323</v>
      </c>
      <c r="C384" s="267" t="s">
        <v>1213</v>
      </c>
      <c r="D384" s="267" t="s">
        <v>336</v>
      </c>
      <c r="E384" s="267" t="s">
        <v>351</v>
      </c>
      <c r="F384" s="308"/>
      <c r="G384" s="311"/>
      <c r="H384" s="4"/>
      <c r="I384" s="4" t="s">
        <v>1560</v>
      </c>
      <c r="K384" s="289" t="str">
        <f t="shared" si="10"/>
        <v>Non-Rqmnt</v>
      </c>
      <c r="L384" s="288">
        <v>1</v>
      </c>
    </row>
    <row r="385" spans="1:12" x14ac:dyDescent="0.35">
      <c r="A385" s="42" t="s">
        <v>1268</v>
      </c>
      <c r="B385" s="267" t="s">
        <v>323</v>
      </c>
      <c r="C385" s="267" t="s">
        <v>1213</v>
      </c>
      <c r="D385" s="267" t="s">
        <v>336</v>
      </c>
      <c r="E385" s="267" t="s">
        <v>351</v>
      </c>
      <c r="F385" s="308"/>
      <c r="G385" s="311"/>
      <c r="H385" s="4"/>
      <c r="I385" s="4" t="s">
        <v>1560</v>
      </c>
      <c r="K385" s="289" t="str">
        <f t="shared" si="10"/>
        <v>Non-Rqmnt</v>
      </c>
      <c r="L385" s="288">
        <v>1</v>
      </c>
    </row>
    <row r="386" spans="1:12" x14ac:dyDescent="0.35">
      <c r="A386" s="42" t="s">
        <v>1269</v>
      </c>
      <c r="B386" s="267" t="s">
        <v>323</v>
      </c>
      <c r="C386" s="267" t="s">
        <v>1213</v>
      </c>
      <c r="D386" s="267" t="s">
        <v>336</v>
      </c>
      <c r="E386" s="267" t="s">
        <v>351</v>
      </c>
      <c r="F386" s="308"/>
      <c r="G386" s="311"/>
      <c r="H386" s="4"/>
      <c r="I386" s="4" t="s">
        <v>1560</v>
      </c>
      <c r="K386" s="289" t="str">
        <f t="shared" si="10"/>
        <v>Non-Rqmnt</v>
      </c>
      <c r="L386" s="288">
        <v>1</v>
      </c>
    </row>
    <row r="387" spans="1:12" x14ac:dyDescent="0.35">
      <c r="A387" s="42" t="s">
        <v>1270</v>
      </c>
      <c r="B387" s="267" t="s">
        <v>323</v>
      </c>
      <c r="C387" s="267" t="s">
        <v>1213</v>
      </c>
      <c r="D387" s="267" t="s">
        <v>336</v>
      </c>
      <c r="E387" s="267" t="s">
        <v>351</v>
      </c>
      <c r="F387" s="308"/>
      <c r="G387" s="311"/>
      <c r="H387" s="4"/>
      <c r="I387" s="4" t="s">
        <v>1560</v>
      </c>
      <c r="K387" s="289" t="str">
        <f t="shared" si="10"/>
        <v>Non-Rqmnt</v>
      </c>
      <c r="L387" s="288">
        <v>1</v>
      </c>
    </row>
    <row r="388" spans="1:12" x14ac:dyDescent="0.35">
      <c r="A388" s="42" t="s">
        <v>1271</v>
      </c>
      <c r="B388" s="267" t="s">
        <v>323</v>
      </c>
      <c r="C388" s="267" t="s">
        <v>1213</v>
      </c>
      <c r="D388" s="267" t="s">
        <v>336</v>
      </c>
      <c r="E388" s="267" t="s">
        <v>351</v>
      </c>
      <c r="F388" s="308"/>
      <c r="G388" s="311"/>
      <c r="H388" s="4"/>
      <c r="I388" s="4" t="s">
        <v>1560</v>
      </c>
      <c r="K388" s="289" t="str">
        <f t="shared" si="10"/>
        <v>Non-Rqmnt</v>
      </c>
      <c r="L388" s="288">
        <v>1</v>
      </c>
    </row>
    <row r="389" spans="1:12" x14ac:dyDescent="0.35">
      <c r="A389" s="42" t="s">
        <v>1272</v>
      </c>
      <c r="B389" s="267" t="s">
        <v>323</v>
      </c>
      <c r="C389" s="267" t="s">
        <v>1213</v>
      </c>
      <c r="D389" s="267" t="s">
        <v>336</v>
      </c>
      <c r="E389" s="267" t="s">
        <v>351</v>
      </c>
      <c r="F389" s="308"/>
      <c r="G389" s="311"/>
      <c r="H389" s="4"/>
      <c r="I389" s="4" t="s">
        <v>1560</v>
      </c>
      <c r="K389" s="289" t="str">
        <f t="shared" si="10"/>
        <v>Non-Rqmnt</v>
      </c>
      <c r="L389" s="288">
        <v>1</v>
      </c>
    </row>
    <row r="390" spans="1:12" x14ac:dyDescent="0.35">
      <c r="A390" s="272"/>
      <c r="B390" s="269"/>
      <c r="C390" s="269"/>
      <c r="D390" s="269"/>
      <c r="E390" s="269"/>
      <c r="K390" s="268"/>
      <c r="L390" s="269"/>
    </row>
    <row r="391" spans="1:12" x14ac:dyDescent="0.35">
      <c r="H391" s="9" t="s">
        <v>1255</v>
      </c>
      <c r="I391" s="270">
        <f>SUMIF(C2:C389, "Ready", L2:L389)</f>
        <v>347</v>
      </c>
    </row>
    <row r="392" spans="1:12" ht="15" customHeight="1" x14ac:dyDescent="0.35">
      <c r="H392" s="271" t="s">
        <v>348</v>
      </c>
      <c r="I392" s="270">
        <f>SUMIF(K$2:K$389, "DPI", L$2:L$389)</f>
        <v>112</v>
      </c>
    </row>
    <row r="393" spans="1:12" x14ac:dyDescent="0.35">
      <c r="H393" s="271" t="s">
        <v>1571</v>
      </c>
      <c r="I393" s="270">
        <f>SUMIF(K$2:K$389, "MET", L$2:L$389)</f>
        <v>62</v>
      </c>
    </row>
    <row r="394" spans="1:12" x14ac:dyDescent="0.35">
      <c r="H394" s="271" t="s">
        <v>389</v>
      </c>
      <c r="I394" s="270">
        <f>SUMIF(K$2:K$389, "NMS", L$2:L$389)</f>
        <v>61</v>
      </c>
    </row>
    <row r="395" spans="1:12" x14ac:dyDescent="0.35">
      <c r="H395" s="9" t="s">
        <v>388</v>
      </c>
      <c r="I395" s="270">
        <f>SUMIF(K$2:K$389, "LAN", L$2:L$389)</f>
        <v>37</v>
      </c>
    </row>
    <row r="396" spans="1:12" x14ac:dyDescent="0.35">
      <c r="H396" s="9" t="s">
        <v>1560</v>
      </c>
      <c r="I396" s="270">
        <f>SUMIF(K$2:K$389, "Non-Rqmnt", L$2:L$389)</f>
        <v>75</v>
      </c>
    </row>
    <row r="397" spans="1:12" x14ac:dyDescent="0.35">
      <c r="H397" s="9"/>
      <c r="I397" s="270">
        <f>SUM(I392:I396)</f>
        <v>347</v>
      </c>
    </row>
    <row r="398" spans="1:12" x14ac:dyDescent="0.35">
      <c r="H398" s="9"/>
      <c r="I398" s="270"/>
    </row>
    <row r="399" spans="1:12" x14ac:dyDescent="0.35">
      <c r="H399" s="9" t="s">
        <v>292</v>
      </c>
      <c r="I399" s="270">
        <f>SUMIF(B$2:B$389, "Comms", L$2:L$389)</f>
        <v>57</v>
      </c>
      <c r="J399">
        <f>I399-K399</f>
        <v>34</v>
      </c>
      <c r="K399" s="266">
        <f>SUMIFS(L$2:L$389, B$2:B$389, "Comms", K$2:K$389, "Non-Rqmnt")</f>
        <v>23</v>
      </c>
    </row>
    <row r="400" spans="1:12" x14ac:dyDescent="0.35">
      <c r="H400" s="9" t="s">
        <v>326</v>
      </c>
      <c r="I400" s="270">
        <f>SUMIF(B$2:B$389, "Firmware", L$2:L$389)</f>
        <v>32</v>
      </c>
      <c r="J400">
        <f>I400-K400</f>
        <v>20</v>
      </c>
      <c r="K400" s="292">
        <f>SUMIFS(L$2:L$389, B$2:B$389, "Firmware", K$2:K$389, "Non-Rqmnt")</f>
        <v>12</v>
      </c>
    </row>
    <row r="401" spans="8:11" x14ac:dyDescent="0.35">
      <c r="H401" s="9" t="s">
        <v>42</v>
      </c>
      <c r="I401" s="270">
        <f>SUMIF(B$2:B$389, "HAN", L$2:L$389)</f>
        <v>19</v>
      </c>
      <c r="J401">
        <f t="shared" ref="J401:J413" si="11">I401-K401</f>
        <v>16</v>
      </c>
      <c r="K401" s="292">
        <f>SUMIFS(L$2:L$389, B$2:B$389, "HAN", K$2:K$389, "Non-Rqmnt")</f>
        <v>3</v>
      </c>
    </row>
    <row r="402" spans="8:11" x14ac:dyDescent="0.35">
      <c r="H402" s="9" t="s">
        <v>10</v>
      </c>
      <c r="I402" s="270">
        <f>SUMIF(B$2:B$389, "Hardware", L$2:L$389)</f>
        <v>12</v>
      </c>
      <c r="J402">
        <f t="shared" si="11"/>
        <v>12</v>
      </c>
      <c r="K402" s="292">
        <f>SUMIFS(L$2:L$389, B$2:B$389, "Hardware", K$2:K$389, "Non-Rqmnt")</f>
        <v>0</v>
      </c>
    </row>
    <row r="403" spans="8:11" x14ac:dyDescent="0.35">
      <c r="H403" s="9" t="s">
        <v>40</v>
      </c>
      <c r="I403" s="270">
        <f>SUMIF(B$2:B$389, "Load Control", L$2:L$389)</f>
        <v>24</v>
      </c>
      <c r="J403">
        <f t="shared" si="11"/>
        <v>22</v>
      </c>
      <c r="K403" s="292">
        <f>SUMIFS(L$2:L$389, B$2:B$389, "Load Control", K$2:K$389, "Non-Rqmnt")</f>
        <v>2</v>
      </c>
    </row>
    <row r="404" spans="8:11" x14ac:dyDescent="0.35">
      <c r="H404" s="9" t="s">
        <v>6</v>
      </c>
      <c r="I404" s="270">
        <f>SUMIF(B$2:B$389, "Meter Reads", L$2:L$389)</f>
        <v>29</v>
      </c>
      <c r="J404">
        <f t="shared" si="11"/>
        <v>23</v>
      </c>
      <c r="K404" s="292">
        <f>SUMIFS(L$2:L$389, B$2:B$389, "Meter Reads", K$2:K$389, "Non-Rqmnt")</f>
        <v>6</v>
      </c>
    </row>
    <row r="405" spans="8:11" x14ac:dyDescent="0.35">
      <c r="H405" s="271" t="s">
        <v>39</v>
      </c>
      <c r="I405" s="270">
        <f>SUMIF(B$2:B$389, "Network Mngmnt", L$2:L$389)</f>
        <v>38</v>
      </c>
      <c r="J405">
        <f t="shared" si="11"/>
        <v>27</v>
      </c>
      <c r="K405" s="292">
        <f>SUMIFS(L$2:L$389, B$2:B$389, "Network Mngmnt", K$2:K$389, "Non-Rqmnt")</f>
        <v>11</v>
      </c>
    </row>
    <row r="406" spans="8:11" x14ac:dyDescent="0.35">
      <c r="H406" s="271" t="s">
        <v>38</v>
      </c>
      <c r="I406" s="270">
        <f>SUMIF(B$2:B$389, "Outage Detection", L$2:L$389)</f>
        <v>12</v>
      </c>
      <c r="J406">
        <f t="shared" si="11"/>
        <v>12</v>
      </c>
      <c r="K406" s="292">
        <f>SUMIFS(L$2:L$389, B$2:B$389, "Outage Detection", K$2:K$389, "Non-Rqmnt")</f>
        <v>0</v>
      </c>
    </row>
    <row r="407" spans="8:11" x14ac:dyDescent="0.35">
      <c r="H407" s="9" t="s">
        <v>325</v>
      </c>
      <c r="I407" s="270">
        <f>SUMIF(B$2:B$389, "Programs", L$2:L$389)</f>
        <v>15</v>
      </c>
      <c r="J407">
        <f t="shared" si="11"/>
        <v>7</v>
      </c>
      <c r="K407" s="292">
        <f>SUMIFS(L$2:L$389, B$2:B$389, "Programs", K$2:K$389, "Non-Rqmnt")</f>
        <v>8</v>
      </c>
    </row>
    <row r="408" spans="8:11" x14ac:dyDescent="0.35">
      <c r="H408" s="9" t="s">
        <v>44</v>
      </c>
      <c r="I408" s="270">
        <f>SUMIF(B$2:B$389, "QoS", L$2:L$389)</f>
        <v>18</v>
      </c>
      <c r="J408">
        <f t="shared" si="11"/>
        <v>18</v>
      </c>
      <c r="K408" s="292">
        <f>SUMIFS(L$2:L$389, B$2:B$389, "QoS", K$2:K$389, "Non-Rqmnt")</f>
        <v>0</v>
      </c>
    </row>
    <row r="409" spans="8:11" x14ac:dyDescent="0.35">
      <c r="H409" s="9" t="s">
        <v>31</v>
      </c>
      <c r="I409" s="270">
        <f>SUMIF(B$2:B$389, "RSM", L$2:L$389)</f>
        <v>30</v>
      </c>
      <c r="J409">
        <f t="shared" si="11"/>
        <v>28</v>
      </c>
      <c r="K409" s="292">
        <f>SUMIFS(L$2:L$389, B$2:B$389, "RSM", K$2:K$389, "Non-Rqmnt")</f>
        <v>2</v>
      </c>
    </row>
    <row r="410" spans="8:11" x14ac:dyDescent="0.35">
      <c r="H410" s="9" t="s">
        <v>43</v>
      </c>
      <c r="I410" s="270">
        <f>SUMIF(B$2:B$389, "SCC", L$2:L$389)</f>
        <v>9</v>
      </c>
      <c r="J410">
        <f t="shared" si="11"/>
        <v>9</v>
      </c>
      <c r="K410" s="292">
        <f>SUMIFS(L$2:L$389, B$2:B$389, "SCC", K$2:K$389, "Non-Rqmnt")</f>
        <v>0</v>
      </c>
    </row>
    <row r="411" spans="8:11" x14ac:dyDescent="0.35">
      <c r="H411" s="9" t="s">
        <v>41</v>
      </c>
      <c r="I411" s="270">
        <f>SUMIF(B$2:B$389, "Tamper", L$2:L$389)</f>
        <v>11</v>
      </c>
      <c r="J411">
        <f t="shared" si="11"/>
        <v>11</v>
      </c>
      <c r="K411" s="292">
        <f>SUMIFS(L$2:L$389, B$2:B$389, "Tamper", K$2:K$389, "Non-Rqmnt")</f>
        <v>0</v>
      </c>
    </row>
    <row r="412" spans="8:11" x14ac:dyDescent="0.35">
      <c r="H412" s="9" t="s">
        <v>1256</v>
      </c>
      <c r="I412" s="270">
        <f>SUMIF(B$2:B$389, "Time", L$2:L$389)</f>
        <v>19</v>
      </c>
      <c r="J412">
        <f t="shared" si="11"/>
        <v>18</v>
      </c>
      <c r="K412" s="292">
        <f>SUMIFS(L$2:L$389, B$2:B$389, "Time", K$2:K$389, "Non-Rqmnt")</f>
        <v>1</v>
      </c>
    </row>
    <row r="413" spans="8:11" x14ac:dyDescent="0.35">
      <c r="H413" s="9" t="s">
        <v>323</v>
      </c>
      <c r="I413" s="270">
        <f>SUMIF(B$2:B$389, "UIQ App", L$2:L$389)</f>
        <v>22</v>
      </c>
      <c r="J413">
        <f t="shared" si="11"/>
        <v>15</v>
      </c>
      <c r="K413" s="292">
        <f>SUMIFS(L$2:L$389, B$2:B$389, "UIQ App", K$2:K$389, "Non-Rqmnt")</f>
        <v>7</v>
      </c>
    </row>
    <row r="414" spans="8:11" x14ac:dyDescent="0.35">
      <c r="H414" s="9"/>
      <c r="I414" s="270">
        <f>SUM(I399:I413)</f>
        <v>347</v>
      </c>
      <c r="K414" s="266">
        <f>SUM(K399:K413)</f>
        <v>75</v>
      </c>
    </row>
  </sheetData>
  <autoFilter ref="C1:G414"/>
  <mergeCells count="243">
    <mergeCell ref="G158:G159"/>
    <mergeCell ref="G123:G124"/>
    <mergeCell ref="F158:F159"/>
    <mergeCell ref="F169:F170"/>
    <mergeCell ref="G19:G21"/>
    <mergeCell ref="G71:G73"/>
    <mergeCell ref="G92:G94"/>
    <mergeCell ref="G345:G346"/>
    <mergeCell ref="G347:G348"/>
    <mergeCell ref="G189:G192"/>
    <mergeCell ref="G204:G206"/>
    <mergeCell ref="G169:G170"/>
    <mergeCell ref="G171:G172"/>
    <mergeCell ref="G349:G350"/>
    <mergeCell ref="G364:G365"/>
    <mergeCell ref="G351:G352"/>
    <mergeCell ref="G259:G260"/>
    <mergeCell ref="G207:G208"/>
    <mergeCell ref="G209:G210"/>
    <mergeCell ref="G211:G212"/>
    <mergeCell ref="G216:G217"/>
    <mergeCell ref="G218:G219"/>
    <mergeCell ref="G220:G221"/>
    <mergeCell ref="G246:G247"/>
    <mergeCell ref="G330:G331"/>
    <mergeCell ref="G343:G344"/>
    <mergeCell ref="F349:F350"/>
    <mergeCell ref="F351:F352"/>
    <mergeCell ref="F364:F365"/>
    <mergeCell ref="F171:F172"/>
    <mergeCell ref="F189:F192"/>
    <mergeCell ref="F204:F206"/>
    <mergeCell ref="F207:F208"/>
    <mergeCell ref="F209:F210"/>
    <mergeCell ref="F211:F212"/>
    <mergeCell ref="F216:F217"/>
    <mergeCell ref="F218:F219"/>
    <mergeCell ref="F220:F221"/>
    <mergeCell ref="F246:F247"/>
    <mergeCell ref="F259:F260"/>
    <mergeCell ref="F330:F331"/>
    <mergeCell ref="F343:F344"/>
    <mergeCell ref="F345:F346"/>
    <mergeCell ref="F347:F348"/>
    <mergeCell ref="K119:K120"/>
    <mergeCell ref="K121:K122"/>
    <mergeCell ref="K123:K124"/>
    <mergeCell ref="L121:L122"/>
    <mergeCell ref="L119:L120"/>
    <mergeCell ref="L123:L124"/>
    <mergeCell ref="F19:F21"/>
    <mergeCell ref="F22:F23"/>
    <mergeCell ref="F119:F120"/>
    <mergeCell ref="F121:F122"/>
    <mergeCell ref="F123:F124"/>
    <mergeCell ref="K92:K94"/>
    <mergeCell ref="L92:L94"/>
    <mergeCell ref="K71:K73"/>
    <mergeCell ref="L71:L73"/>
    <mergeCell ref="K22:K23"/>
    <mergeCell ref="L22:L23"/>
    <mergeCell ref="L19:L21"/>
    <mergeCell ref="G119:G120"/>
    <mergeCell ref="G121:G122"/>
    <mergeCell ref="G22:G23"/>
    <mergeCell ref="F71:F73"/>
    <mergeCell ref="F92:F94"/>
    <mergeCell ref="L158:L159"/>
    <mergeCell ref="K204:K206"/>
    <mergeCell ref="L204:L206"/>
    <mergeCell ref="K189:K192"/>
    <mergeCell ref="L189:L192"/>
    <mergeCell ref="K169:K170"/>
    <mergeCell ref="K171:K172"/>
    <mergeCell ref="L169:L170"/>
    <mergeCell ref="L171:L172"/>
    <mergeCell ref="K364:K365"/>
    <mergeCell ref="L364:L365"/>
    <mergeCell ref="K351:K352"/>
    <mergeCell ref="L351:L352"/>
    <mergeCell ref="K349:K350"/>
    <mergeCell ref="L349:L350"/>
    <mergeCell ref="K347:K348"/>
    <mergeCell ref="K345:K346"/>
    <mergeCell ref="K343:K344"/>
    <mergeCell ref="L347:L348"/>
    <mergeCell ref="L345:L346"/>
    <mergeCell ref="L343:L344"/>
    <mergeCell ref="E347:E348"/>
    <mergeCell ref="E349:E350"/>
    <mergeCell ref="E343:E344"/>
    <mergeCell ref="D209:D210"/>
    <mergeCell ref="D211:D212"/>
    <mergeCell ref="C209:C210"/>
    <mergeCell ref="C211:C212"/>
    <mergeCell ref="E209:E210"/>
    <mergeCell ref="D349:D350"/>
    <mergeCell ref="C345:C346"/>
    <mergeCell ref="C92:C94"/>
    <mergeCell ref="E92:E94"/>
    <mergeCell ref="K19:K21"/>
    <mergeCell ref="L330:L331"/>
    <mergeCell ref="K330:K331"/>
    <mergeCell ref="K259:K260"/>
    <mergeCell ref="L259:L260"/>
    <mergeCell ref="L246:L247"/>
    <mergeCell ref="K246:K247"/>
    <mergeCell ref="K220:K221"/>
    <mergeCell ref="K218:K219"/>
    <mergeCell ref="K216:K217"/>
    <mergeCell ref="L216:L217"/>
    <mergeCell ref="C123:C124"/>
    <mergeCell ref="D123:D124"/>
    <mergeCell ref="L218:L219"/>
    <mergeCell ref="L220:L221"/>
    <mergeCell ref="L211:L212"/>
    <mergeCell ref="L209:L210"/>
    <mergeCell ref="L207:L208"/>
    <mergeCell ref="K211:K212"/>
    <mergeCell ref="K209:K210"/>
    <mergeCell ref="K207:K208"/>
    <mergeCell ref="K158:K159"/>
    <mergeCell ref="A343:A344"/>
    <mergeCell ref="A330:A331"/>
    <mergeCell ref="B330:B331"/>
    <mergeCell ref="D330:D331"/>
    <mergeCell ref="C330:C331"/>
    <mergeCell ref="E330:E331"/>
    <mergeCell ref="C218:C219"/>
    <mergeCell ref="E218:E219"/>
    <mergeCell ref="E259:E260"/>
    <mergeCell ref="A218:A219"/>
    <mergeCell ref="A246:A247"/>
    <mergeCell ref="C220:C221"/>
    <mergeCell ref="E220:E221"/>
    <mergeCell ref="C343:C344"/>
    <mergeCell ref="A92:A94"/>
    <mergeCell ref="B92:B94"/>
    <mergeCell ref="D92:D94"/>
    <mergeCell ref="A351:A352"/>
    <mergeCell ref="B351:B352"/>
    <mergeCell ref="C351:C352"/>
    <mergeCell ref="E351:E352"/>
    <mergeCell ref="D351:D352"/>
    <mergeCell ref="A169:A170"/>
    <mergeCell ref="A171:A172"/>
    <mergeCell ref="A204:A206"/>
    <mergeCell ref="B204:B206"/>
    <mergeCell ref="D204:D206"/>
    <mergeCell ref="A207:A208"/>
    <mergeCell ref="A209:A210"/>
    <mergeCell ref="A211:A212"/>
    <mergeCell ref="B207:B208"/>
    <mergeCell ref="B209:B210"/>
    <mergeCell ref="B211:B212"/>
    <mergeCell ref="A216:A217"/>
    <mergeCell ref="B216:B217"/>
    <mergeCell ref="A345:A346"/>
    <mergeCell ref="A347:A348"/>
    <mergeCell ref="A349:A350"/>
    <mergeCell ref="B123:B124"/>
    <mergeCell ref="B218:B219"/>
    <mergeCell ref="D218:D219"/>
    <mergeCell ref="C169:C170"/>
    <mergeCell ref="C171:C172"/>
    <mergeCell ref="E169:E170"/>
    <mergeCell ref="E171:E172"/>
    <mergeCell ref="D169:D170"/>
    <mergeCell ref="D171:D172"/>
    <mergeCell ref="C204:C206"/>
    <mergeCell ref="E204:E206"/>
    <mergeCell ref="A189:A192"/>
    <mergeCell ref="A158:A159"/>
    <mergeCell ref="C158:C159"/>
    <mergeCell ref="E158:E159"/>
    <mergeCell ref="D207:D208"/>
    <mergeCell ref="C207:C208"/>
    <mergeCell ref="E207:E208"/>
    <mergeCell ref="A119:A120"/>
    <mergeCell ref="B119:B120"/>
    <mergeCell ref="D119:D120"/>
    <mergeCell ref="C119:C120"/>
    <mergeCell ref="E119:E120"/>
    <mergeCell ref="A121:A122"/>
    <mergeCell ref="A123:A124"/>
    <mergeCell ref="B189:B192"/>
    <mergeCell ref="D189:D192"/>
    <mergeCell ref="C189:C192"/>
    <mergeCell ref="E189:E192"/>
    <mergeCell ref="B158:B159"/>
    <mergeCell ref="B121:B122"/>
    <mergeCell ref="D121:D122"/>
    <mergeCell ref="C121:C122"/>
    <mergeCell ref="E121:E122"/>
    <mergeCell ref="E123:E124"/>
    <mergeCell ref="A19:A21"/>
    <mergeCell ref="B19:B21"/>
    <mergeCell ref="D19:D21"/>
    <mergeCell ref="C19:C21"/>
    <mergeCell ref="E19:E21"/>
    <mergeCell ref="E345:E346"/>
    <mergeCell ref="B343:B344"/>
    <mergeCell ref="B345:B346"/>
    <mergeCell ref="B347:B348"/>
    <mergeCell ref="D343:D344"/>
    <mergeCell ref="D345:D346"/>
    <mergeCell ref="D347:D348"/>
    <mergeCell ref="D158:D159"/>
    <mergeCell ref="B169:B170"/>
    <mergeCell ref="B171:B172"/>
    <mergeCell ref="A71:A73"/>
    <mergeCell ref="B71:B73"/>
    <mergeCell ref="D71:D73"/>
    <mergeCell ref="C71:C73"/>
    <mergeCell ref="E71:E73"/>
    <mergeCell ref="E211:E212"/>
    <mergeCell ref="A220:A221"/>
    <mergeCell ref="B220:B221"/>
    <mergeCell ref="D220:D221"/>
    <mergeCell ref="B364:B365"/>
    <mergeCell ref="C364:C365"/>
    <mergeCell ref="E364:E365"/>
    <mergeCell ref="D364:D365"/>
    <mergeCell ref="A364:A365"/>
    <mergeCell ref="A22:A23"/>
    <mergeCell ref="B22:B23"/>
    <mergeCell ref="D22:D23"/>
    <mergeCell ref="C22:C23"/>
    <mergeCell ref="E22:E23"/>
    <mergeCell ref="C216:C217"/>
    <mergeCell ref="E216:E217"/>
    <mergeCell ref="A259:A260"/>
    <mergeCell ref="B259:B260"/>
    <mergeCell ref="D259:D260"/>
    <mergeCell ref="C259:C260"/>
    <mergeCell ref="C347:C348"/>
    <mergeCell ref="C349:C350"/>
    <mergeCell ref="B246:B247"/>
    <mergeCell ref="D246:D247"/>
    <mergeCell ref="C246:C247"/>
    <mergeCell ref="E246:E247"/>
    <mergeCell ref="D216:D217"/>
    <mergeCell ref="B349:B35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7"/>
  <sheetViews>
    <sheetView workbookViewId="0">
      <selection activeCell="B57" sqref="B57"/>
    </sheetView>
  </sheetViews>
  <sheetFormatPr defaultRowHeight="14.5" x14ac:dyDescent="0.35"/>
  <cols>
    <col min="1" max="1" width="58.453125" bestFit="1" customWidth="1"/>
    <col min="2" max="2" width="22.26953125" bestFit="1" customWidth="1"/>
    <col min="3" max="3" width="13.26953125" bestFit="1" customWidth="1"/>
    <col min="4" max="4" width="13.7265625" bestFit="1" customWidth="1"/>
    <col min="5" max="5" width="14.1796875" bestFit="1" customWidth="1"/>
    <col min="6" max="6" width="28.7265625" bestFit="1" customWidth="1"/>
    <col min="7" max="7" width="11.1796875" bestFit="1" customWidth="1"/>
    <col min="8" max="8" width="69.1796875" customWidth="1"/>
  </cols>
  <sheetData>
    <row r="1" spans="1:8" ht="15.5" x14ac:dyDescent="0.35">
      <c r="A1" s="141" t="s">
        <v>1062</v>
      </c>
      <c r="B1" s="80" t="s">
        <v>1265</v>
      </c>
      <c r="C1" s="80" t="s">
        <v>1063</v>
      </c>
      <c r="D1" s="80" t="s">
        <v>1253</v>
      </c>
      <c r="E1" s="80" t="s">
        <v>1266</v>
      </c>
      <c r="F1" s="80" t="s">
        <v>1258</v>
      </c>
      <c r="G1" s="200" t="s">
        <v>1057</v>
      </c>
      <c r="H1" s="200" t="s">
        <v>1058</v>
      </c>
    </row>
    <row r="2" spans="1:8" x14ac:dyDescent="0.35">
      <c r="A2" s="250" t="str">
        <f>Regression!A193</f>
        <v>METERING - Performance - Interval Data Daily Collection - 4Hrs</v>
      </c>
      <c r="B2" s="250" t="s">
        <v>6</v>
      </c>
      <c r="C2" s="250" t="s">
        <v>336</v>
      </c>
      <c r="D2" s="250" t="s">
        <v>1213</v>
      </c>
      <c r="E2" s="250"/>
      <c r="F2" s="263" t="s">
        <v>1259</v>
      </c>
      <c r="G2" s="4" t="str">
        <f>Rqmnts!B179</f>
        <v>DPI 4.1</v>
      </c>
      <c r="H2" s="4" t="str">
        <f>Rqmnts!C179</f>
        <v>Performance - Collection of Daily Meter Reads</v>
      </c>
    </row>
    <row r="3" spans="1:8" x14ac:dyDescent="0.35">
      <c r="A3" s="250" t="s">
        <v>376</v>
      </c>
      <c r="B3" s="250" t="s">
        <v>6</v>
      </c>
      <c r="C3" s="250" t="s">
        <v>336</v>
      </c>
      <c r="D3" s="250" t="s">
        <v>1213</v>
      </c>
      <c r="E3" s="250"/>
      <c r="F3" s="250"/>
      <c r="G3" s="4" t="str">
        <f>Rqmnts!B179</f>
        <v>DPI 4.1</v>
      </c>
      <c r="H3" s="4" t="str">
        <f>Rqmnts!C179</f>
        <v>Performance - Collection of Daily Meter Reads</v>
      </c>
    </row>
    <row r="4" spans="1:8" x14ac:dyDescent="0.35">
      <c r="A4" s="250" t="s">
        <v>373</v>
      </c>
      <c r="B4" s="250" t="s">
        <v>6</v>
      </c>
      <c r="C4" s="250" t="s">
        <v>336</v>
      </c>
      <c r="D4" s="250" t="s">
        <v>1213</v>
      </c>
      <c r="E4" s="250"/>
      <c r="F4" s="250"/>
      <c r="G4" s="4" t="str">
        <f>Rqmnts!B181</f>
        <v>DPI 4.2</v>
      </c>
      <c r="H4" s="4" t="str">
        <f>Rqmnts!C181</f>
        <v>Performance - Remote Read of Individual Meters</v>
      </c>
    </row>
    <row r="5" spans="1:8" x14ac:dyDescent="0.35">
      <c r="A5" s="250" t="s">
        <v>374</v>
      </c>
      <c r="B5" s="250" t="s">
        <v>6</v>
      </c>
      <c r="C5" s="250" t="s">
        <v>336</v>
      </c>
      <c r="D5" s="250" t="s">
        <v>1213</v>
      </c>
      <c r="E5" s="250"/>
      <c r="F5" s="250"/>
      <c r="G5" s="4" t="str">
        <f>Rqmnts!B181</f>
        <v>DPI 4.2</v>
      </c>
      <c r="H5" s="4" t="str">
        <f>Rqmnts!C181</f>
        <v>Performance - Remote Read of Individual Meters</v>
      </c>
    </row>
    <row r="6" spans="1:8" x14ac:dyDescent="0.35">
      <c r="A6" s="250" t="s">
        <v>375</v>
      </c>
      <c r="B6" s="250" t="s">
        <v>6</v>
      </c>
      <c r="C6" s="250" t="s">
        <v>336</v>
      </c>
      <c r="D6" s="250" t="s">
        <v>1213</v>
      </c>
      <c r="E6" s="250"/>
      <c r="F6" s="250"/>
      <c r="G6" s="4" t="str">
        <f>Rqmnts!B181</f>
        <v>DPI 4.2</v>
      </c>
      <c r="H6" s="4" t="str">
        <f>Rqmnts!C181</f>
        <v>Performance - Remote Read of Individual Meters</v>
      </c>
    </row>
    <row r="7" spans="1:8" x14ac:dyDescent="0.35">
      <c r="A7" s="250" t="s">
        <v>377</v>
      </c>
      <c r="B7" s="250" t="s">
        <v>31</v>
      </c>
      <c r="C7" s="250" t="s">
        <v>336</v>
      </c>
      <c r="D7" s="250" t="s">
        <v>1213</v>
      </c>
      <c r="E7" s="250"/>
      <c r="F7" s="250"/>
      <c r="G7" s="4" t="str">
        <f>Rqmnts!B184</f>
        <v>DPI 4.3</v>
      </c>
      <c r="H7" s="4" t="str">
        <f>Rqmnts!C184</f>
        <v>Performance - Remote Connect-Disconnect</v>
      </c>
    </row>
    <row r="8" spans="1:8" x14ac:dyDescent="0.35">
      <c r="A8" s="250" t="s">
        <v>378</v>
      </c>
      <c r="B8" s="250" t="s">
        <v>31</v>
      </c>
      <c r="C8" s="250" t="s">
        <v>336</v>
      </c>
      <c r="D8" s="250" t="s">
        <v>1213</v>
      </c>
      <c r="E8" s="250"/>
      <c r="F8" s="250"/>
      <c r="G8" s="4" t="str">
        <f>Rqmnts!B184</f>
        <v>DPI 4.3</v>
      </c>
      <c r="H8" s="4" t="str">
        <f>Rqmnts!C184</f>
        <v>Performance - Remote Connect-Disconnect</v>
      </c>
    </row>
    <row r="9" spans="1:8" x14ac:dyDescent="0.35">
      <c r="A9" s="250" t="s">
        <v>379</v>
      </c>
      <c r="B9" s="250" t="s">
        <v>31</v>
      </c>
      <c r="C9" s="250" t="s">
        <v>336</v>
      </c>
      <c r="D9" s="250" t="s">
        <v>1213</v>
      </c>
      <c r="E9" s="250"/>
      <c r="F9" s="250"/>
      <c r="G9" s="4" t="str">
        <f>Rqmnts!B184</f>
        <v>DPI 4.3</v>
      </c>
      <c r="H9" s="4" t="str">
        <f>Rqmnts!C184</f>
        <v>Performance - Remote Connect-Disconnect</v>
      </c>
    </row>
    <row r="10" spans="1:8" x14ac:dyDescent="0.35">
      <c r="A10" s="250" t="s">
        <v>372</v>
      </c>
      <c r="B10" s="250" t="s">
        <v>38</v>
      </c>
      <c r="C10" s="250" t="s">
        <v>336</v>
      </c>
      <c r="D10" s="250" t="s">
        <v>1213</v>
      </c>
      <c r="E10" s="250"/>
      <c r="F10" s="250"/>
      <c r="G10" s="4" t="str">
        <f>Rqmnts!B188</f>
        <v>DPI 4.5</v>
      </c>
      <c r="H10" s="4" t="str">
        <f>Rqmnts!C188</f>
        <v>Performance - Meter Loss of Supply &amp; Outage Detection</v>
      </c>
    </row>
    <row r="11" spans="1:8" x14ac:dyDescent="0.35">
      <c r="A11" s="250" t="s">
        <v>380</v>
      </c>
      <c r="B11" s="250" t="s">
        <v>31</v>
      </c>
      <c r="C11" s="250" t="s">
        <v>336</v>
      </c>
      <c r="D11" s="250" t="s">
        <v>1213</v>
      </c>
      <c r="E11" s="250"/>
      <c r="F11" s="250"/>
      <c r="G11" s="4" t="str">
        <f>Rqmnts!B191</f>
        <v>DPI 4.8</v>
      </c>
      <c r="H11" s="4" t="str">
        <f>Rqmnts!C191</f>
        <v>Performance - Remotely Reading Settings &amp; Status Indicators</v>
      </c>
    </row>
    <row r="12" spans="1:8" x14ac:dyDescent="0.35">
      <c r="A12" s="250" t="s">
        <v>381</v>
      </c>
      <c r="B12" s="250" t="s">
        <v>31</v>
      </c>
      <c r="C12" s="250" t="s">
        <v>336</v>
      </c>
      <c r="D12" s="250" t="s">
        <v>1213</v>
      </c>
      <c r="E12" s="250"/>
      <c r="F12" s="250"/>
      <c r="G12" s="4" t="str">
        <f>Rqmnts!B191</f>
        <v>DPI 4.8</v>
      </c>
      <c r="H12" s="4" t="str">
        <f>Rqmnts!C191</f>
        <v>Performance - Remotely Reading Settings &amp; Status Indicators</v>
      </c>
    </row>
    <row r="13" spans="1:8" x14ac:dyDescent="0.35">
      <c r="A13" s="250" t="s">
        <v>382</v>
      </c>
      <c r="B13" s="250" t="s">
        <v>31</v>
      </c>
      <c r="C13" s="250" t="s">
        <v>336</v>
      </c>
      <c r="D13" s="250" t="s">
        <v>1213</v>
      </c>
      <c r="E13" s="250"/>
      <c r="F13" s="250"/>
      <c r="G13" s="4" t="str">
        <f>Rqmnts!B191</f>
        <v>DPI 4.8</v>
      </c>
      <c r="H13" s="4" t="str">
        <f>Rqmnts!C191</f>
        <v>Performance - Remotely Reading Settings &amp; Status Indicators</v>
      </c>
    </row>
    <row r="14" spans="1:8" x14ac:dyDescent="0.35">
      <c r="A14" s="250" t="s">
        <v>383</v>
      </c>
      <c r="B14" s="250" t="s">
        <v>6</v>
      </c>
      <c r="C14" s="250" t="s">
        <v>336</v>
      </c>
      <c r="D14" s="250" t="s">
        <v>1213</v>
      </c>
      <c r="E14" s="250"/>
      <c r="F14" s="250"/>
      <c r="G14" s="4" t="str">
        <f>Rqmnts!B194</f>
        <v>DPI 4.9</v>
      </c>
      <c r="H14" s="4" t="str">
        <f>Rqmnts!C194</f>
        <v>Performance - Remotely Read Event Logs</v>
      </c>
    </row>
    <row r="15" spans="1:8" x14ac:dyDescent="0.35">
      <c r="A15" s="250" t="s">
        <v>384</v>
      </c>
      <c r="B15" s="250" t="s">
        <v>6</v>
      </c>
      <c r="C15" s="250" t="s">
        <v>336</v>
      </c>
      <c r="D15" s="250" t="s">
        <v>1213</v>
      </c>
      <c r="E15" s="250"/>
      <c r="F15" s="250"/>
      <c r="G15" s="4" t="str">
        <f>Rqmnts!B194</f>
        <v>DPI 4.9</v>
      </c>
      <c r="H15" s="4" t="str">
        <f>Rqmnts!C194</f>
        <v>Performance - Remotely Read Event Logs</v>
      </c>
    </row>
    <row r="16" spans="1:8" x14ac:dyDescent="0.35">
      <c r="A16" s="250" t="s">
        <v>385</v>
      </c>
      <c r="B16" s="250" t="s">
        <v>6</v>
      </c>
      <c r="C16" s="250" t="s">
        <v>336</v>
      </c>
      <c r="D16" s="250" t="s">
        <v>1213</v>
      </c>
      <c r="E16" s="250"/>
      <c r="F16" s="250"/>
      <c r="G16" s="4" t="str">
        <f>Rqmnts!B194</f>
        <v>DPI 4.9</v>
      </c>
      <c r="H16" s="4" t="str">
        <f>Rqmnts!C194</f>
        <v>Performance - Remotely Read Event Logs</v>
      </c>
    </row>
    <row r="17" spans="1:8" x14ac:dyDescent="0.35">
      <c r="A17" s="250" t="s">
        <v>386</v>
      </c>
      <c r="B17" s="250" t="s">
        <v>6</v>
      </c>
      <c r="C17" s="250" t="s">
        <v>336</v>
      </c>
      <c r="D17" s="250" t="s">
        <v>1213</v>
      </c>
      <c r="E17" s="250"/>
      <c r="F17" s="250"/>
      <c r="G17" s="4" t="str">
        <f>Rqmnts!B194</f>
        <v>DPI 4.9</v>
      </c>
      <c r="H17" s="4" t="str">
        <f>Rqmnts!C194</f>
        <v>Performance - Remotely Read Event Logs</v>
      </c>
    </row>
  </sheetData>
  <sortState ref="A1:E27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"/>
  <sheetViews>
    <sheetView workbookViewId="0">
      <selection activeCell="Q5" sqref="Q5"/>
    </sheetView>
  </sheetViews>
  <sheetFormatPr defaultRowHeight="14.5" x14ac:dyDescent="0.35"/>
  <cols>
    <col min="1" max="1" width="7.26953125" customWidth="1"/>
    <col min="2" max="2" width="18.7265625" customWidth="1"/>
    <col min="3" max="3" width="22.54296875" customWidth="1"/>
    <col min="4" max="4" width="48.453125" customWidth="1"/>
  </cols>
  <sheetData>
    <row r="1" spans="2:4" ht="18.5" x14ac:dyDescent="0.45">
      <c r="B1" s="33" t="s">
        <v>352</v>
      </c>
    </row>
    <row r="3" spans="2:4" x14ac:dyDescent="0.35">
      <c r="B3" s="34"/>
      <c r="C3" s="11" t="s">
        <v>216</v>
      </c>
      <c r="D3" s="11" t="s">
        <v>217</v>
      </c>
    </row>
    <row r="4" spans="2:4" ht="65.25" customHeight="1" x14ac:dyDescent="0.35">
      <c r="B4" s="10" t="s">
        <v>327</v>
      </c>
      <c r="C4" s="14" t="s">
        <v>329</v>
      </c>
      <c r="D4" s="13" t="s">
        <v>218</v>
      </c>
    </row>
    <row r="5" spans="2:4" ht="197.25" customHeight="1" x14ac:dyDescent="0.35">
      <c r="B5" s="10" t="s">
        <v>328</v>
      </c>
      <c r="C5" s="14" t="s">
        <v>358</v>
      </c>
      <c r="D5" s="12" t="s">
        <v>623</v>
      </c>
    </row>
    <row r="6" spans="2:4" ht="15" customHeight="1" x14ac:dyDescent="0.35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9" sqref="E29"/>
    </sheetView>
  </sheetViews>
  <sheetFormatPr defaultRowHeight="14.5" x14ac:dyDescent="0.35"/>
  <cols>
    <col min="1" max="1" width="17.7265625" bestFit="1" customWidth="1"/>
    <col min="2" max="2" width="38.54296875" customWidth="1"/>
    <col min="4" max="4" width="29.7265625" customWidth="1"/>
    <col min="5" max="6" width="28.1796875" bestFit="1" customWidth="1"/>
  </cols>
  <sheetData>
    <row r="1" spans="1:6" s="317" customFormat="1" ht="18.5" x14ac:dyDescent="0.45">
      <c r="A1" s="316" t="s">
        <v>1589</v>
      </c>
      <c r="B1" s="316" t="s">
        <v>1265</v>
      </c>
      <c r="D1" s="318" t="s">
        <v>1609</v>
      </c>
      <c r="E1" s="318" t="s">
        <v>1631</v>
      </c>
      <c r="F1" s="318" t="s">
        <v>1630</v>
      </c>
    </row>
    <row r="2" spans="1:6" x14ac:dyDescent="0.35">
      <c r="A2" s="397" t="s">
        <v>395</v>
      </c>
      <c r="B2" s="57" t="s">
        <v>1596</v>
      </c>
      <c r="D2" s="124" t="s">
        <v>1491</v>
      </c>
      <c r="E2" s="124" t="s">
        <v>1522</v>
      </c>
      <c r="F2" s="124" t="s">
        <v>10</v>
      </c>
    </row>
    <row r="3" spans="1:6" x14ac:dyDescent="0.35">
      <c r="A3" s="397"/>
      <c r="B3" s="57" t="s">
        <v>1579</v>
      </c>
      <c r="D3" s="124" t="s">
        <v>292</v>
      </c>
      <c r="E3" s="124" t="s">
        <v>44</v>
      </c>
      <c r="F3" s="124" t="s">
        <v>345</v>
      </c>
    </row>
    <row r="4" spans="1:6" x14ac:dyDescent="0.35">
      <c r="A4" s="397"/>
      <c r="B4" s="57" t="s">
        <v>1580</v>
      </c>
      <c r="D4" s="124"/>
      <c r="E4" s="124" t="s">
        <v>41</v>
      </c>
      <c r="F4" s="124"/>
    </row>
    <row r="5" spans="1:6" x14ac:dyDescent="0.35">
      <c r="A5" s="397"/>
      <c r="B5" s="57" t="s">
        <v>1605</v>
      </c>
      <c r="D5" s="124"/>
      <c r="E5" s="124" t="s">
        <v>1622</v>
      </c>
      <c r="F5" s="124"/>
    </row>
    <row r="6" spans="1:6" x14ac:dyDescent="0.35">
      <c r="A6" s="397"/>
      <c r="B6" s="57" t="s">
        <v>1598</v>
      </c>
      <c r="D6" s="124" t="s">
        <v>1618</v>
      </c>
      <c r="E6" s="124"/>
      <c r="F6" s="124" t="s">
        <v>1619</v>
      </c>
    </row>
    <row r="7" spans="1:6" x14ac:dyDescent="0.35">
      <c r="A7" s="397"/>
      <c r="B7" s="57" t="s">
        <v>1581</v>
      </c>
      <c r="D7" s="124" t="s">
        <v>1621</v>
      </c>
      <c r="E7" s="124"/>
      <c r="F7" s="124" t="s">
        <v>1620</v>
      </c>
    </row>
    <row r="8" spans="1:6" x14ac:dyDescent="0.35">
      <c r="A8" s="397"/>
      <c r="B8" s="57" t="s">
        <v>1599</v>
      </c>
      <c r="D8" s="124" t="s">
        <v>1624</v>
      </c>
      <c r="E8" s="124" t="s">
        <v>1623</v>
      </c>
      <c r="F8" s="124"/>
    </row>
    <row r="9" spans="1:6" x14ac:dyDescent="0.35">
      <c r="A9" s="397"/>
      <c r="B9" s="57" t="s">
        <v>1587</v>
      </c>
      <c r="D9" s="124" t="s">
        <v>1625</v>
      </c>
      <c r="E9" s="124" t="s">
        <v>1632</v>
      </c>
      <c r="F9" s="124"/>
    </row>
    <row r="10" spans="1:6" x14ac:dyDescent="0.35">
      <c r="A10" s="397"/>
      <c r="B10" s="57" t="s">
        <v>1582</v>
      </c>
      <c r="D10" s="124"/>
      <c r="E10" s="124" t="s">
        <v>1628</v>
      </c>
      <c r="F10" s="124" t="s">
        <v>1629</v>
      </c>
    </row>
    <row r="11" spans="1:6" x14ac:dyDescent="0.35">
      <c r="A11" s="397"/>
      <c r="B11" s="57" t="s">
        <v>1583</v>
      </c>
      <c r="D11" s="124"/>
      <c r="E11" s="124" t="s">
        <v>1627</v>
      </c>
      <c r="F11" s="124" t="s">
        <v>1626</v>
      </c>
    </row>
    <row r="12" spans="1:6" x14ac:dyDescent="0.35">
      <c r="A12" s="397" t="s">
        <v>394</v>
      </c>
      <c r="B12" s="306" t="s">
        <v>1595</v>
      </c>
    </row>
    <row r="13" spans="1:6" x14ac:dyDescent="0.35">
      <c r="A13" s="397"/>
      <c r="B13" s="57" t="s">
        <v>1597</v>
      </c>
    </row>
    <row r="14" spans="1:6" x14ac:dyDescent="0.35">
      <c r="A14" s="397"/>
      <c r="B14" s="306" t="s">
        <v>1600</v>
      </c>
    </row>
    <row r="15" spans="1:6" x14ac:dyDescent="0.35">
      <c r="A15" s="397"/>
      <c r="B15" s="57" t="s">
        <v>1606</v>
      </c>
    </row>
    <row r="16" spans="1:6" x14ac:dyDescent="0.35">
      <c r="A16" s="397"/>
      <c r="B16" s="57" t="s">
        <v>1585</v>
      </c>
    </row>
    <row r="17" spans="1:2" x14ac:dyDescent="0.35">
      <c r="A17" s="397"/>
      <c r="B17" s="57" t="s">
        <v>1586</v>
      </c>
    </row>
    <row r="18" spans="1:2" x14ac:dyDescent="0.35">
      <c r="A18" s="397" t="s">
        <v>1584</v>
      </c>
      <c r="B18" s="306" t="s">
        <v>1594</v>
      </c>
    </row>
    <row r="19" spans="1:2" x14ac:dyDescent="0.35">
      <c r="A19" s="397"/>
      <c r="B19" s="57" t="s">
        <v>1592</v>
      </c>
    </row>
    <row r="20" spans="1:2" x14ac:dyDescent="0.35">
      <c r="A20" s="397" t="s">
        <v>1577</v>
      </c>
      <c r="B20" s="306" t="s">
        <v>1593</v>
      </c>
    </row>
    <row r="21" spans="1:2" x14ac:dyDescent="0.35">
      <c r="A21" s="397"/>
      <c r="B21" s="306" t="s">
        <v>1601</v>
      </c>
    </row>
    <row r="22" spans="1:2" x14ac:dyDescent="0.35">
      <c r="A22" s="397"/>
      <c r="B22" s="57" t="s">
        <v>1591</v>
      </c>
    </row>
    <row r="23" spans="1:2" x14ac:dyDescent="0.35">
      <c r="A23" s="397" t="s">
        <v>1588</v>
      </c>
      <c r="B23" s="306" t="s">
        <v>1590</v>
      </c>
    </row>
    <row r="24" spans="1:2" x14ac:dyDescent="0.35">
      <c r="A24" s="397"/>
      <c r="B24" s="57" t="s">
        <v>1591</v>
      </c>
    </row>
  </sheetData>
  <mergeCells count="5">
    <mergeCell ref="A2:A11"/>
    <mergeCell ref="A18:A19"/>
    <mergeCell ref="A12:A17"/>
    <mergeCell ref="A20:A22"/>
    <mergeCell ref="A23:A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Rqmnt Analysis</vt:lpstr>
      <vt:lpstr>Rqmnt Analysis(2)</vt:lpstr>
      <vt:lpstr>Rqmnts</vt:lpstr>
      <vt:lpstr>Sanity</vt:lpstr>
      <vt:lpstr>Regression</vt:lpstr>
      <vt:lpstr>PVT</vt:lpstr>
      <vt:lpstr>DPI Test Conflicts</vt:lpstr>
      <vt:lpstr>Sheet1</vt:lpstr>
      <vt:lpstr>Rqmnts!_TOC_250019</vt:lpstr>
    </vt:vector>
  </TitlesOfParts>
  <Company>United Energy &amp;  Multinet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Napolitano, Peter</dc:creator>
  <cp:lastModifiedBy>ahurst</cp:lastModifiedBy>
  <cp:lastPrinted>2016-01-13T04:14:16Z</cp:lastPrinted>
  <dcterms:created xsi:type="dcterms:W3CDTF">2015-08-31T21:21:04Z</dcterms:created>
  <dcterms:modified xsi:type="dcterms:W3CDTF">2024-07-10T14:59:31Z</dcterms:modified>
</cp:coreProperties>
</file>