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jaramillo/Code/src/GitHub/andyjarax13/PHYS_381/"/>
    </mc:Choice>
  </mc:AlternateContent>
  <xr:revisionPtr revIDLastSave="0" documentId="13_ncr:1_{2FD2EEE8-AB26-004C-B120-BEFEAA7C372D}" xr6:coauthVersionLast="45" xr6:coauthVersionMax="45" xr10:uidLastSave="{00000000-0000-0000-0000-000000000000}"/>
  <bookViews>
    <workbookView xWindow="0" yWindow="0" windowWidth="35840" windowHeight="22400" activeTab="2" xr2:uid="{E256F0DD-45D0-B544-B92A-7D2E3C78CA45}"/>
  </bookViews>
  <sheets>
    <sheet name="Week1" sheetId="1" r:id="rId1"/>
    <sheet name="Week 2" sheetId="2" r:id="rId2"/>
    <sheet name="Week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E20" i="1"/>
  <c r="E21" i="1"/>
  <c r="E22" i="1"/>
  <c r="E23" i="1"/>
  <c r="E24" i="1"/>
  <c r="M4" i="2"/>
  <c r="M5" i="2"/>
  <c r="M6" i="2"/>
  <c r="M7" i="2"/>
  <c r="M8" i="2"/>
  <c r="M10" i="2"/>
  <c r="M11" i="2"/>
  <c r="M12" i="2"/>
  <c r="M13" i="2"/>
  <c r="M14" i="2"/>
  <c r="P30" i="3"/>
  <c r="M51" i="2" l="1"/>
  <c r="N51" i="2" s="1"/>
  <c r="O51" i="2" s="1"/>
  <c r="M50" i="2"/>
  <c r="N50" i="2" s="1"/>
  <c r="O50" i="2" s="1"/>
  <c r="M49" i="2"/>
  <c r="N49" i="2" s="1"/>
  <c r="O49" i="2" s="1"/>
  <c r="M48" i="2"/>
  <c r="N48" i="2" s="1"/>
  <c r="O48" i="2" s="1"/>
  <c r="M47" i="2"/>
  <c r="N47" i="2" s="1"/>
  <c r="O47" i="2" s="1"/>
  <c r="M45" i="2"/>
  <c r="N45" i="2" s="1"/>
  <c r="O45" i="2" s="1"/>
  <c r="M44" i="2"/>
  <c r="N44" i="2" s="1"/>
  <c r="O44" i="2" s="1"/>
  <c r="M43" i="2"/>
  <c r="N43" i="2" s="1"/>
  <c r="O43" i="2" s="1"/>
  <c r="M42" i="2"/>
  <c r="N42" i="2" s="1"/>
  <c r="O42" i="2" s="1"/>
  <c r="M41" i="2"/>
  <c r="N41" i="2" s="1"/>
  <c r="O41" i="2" s="1"/>
  <c r="M39" i="2"/>
  <c r="N39" i="2" s="1"/>
  <c r="O39" i="2" s="1"/>
  <c r="M38" i="2"/>
  <c r="N38" i="2" s="1"/>
  <c r="O38" i="2" s="1"/>
  <c r="M37" i="2"/>
  <c r="N37" i="2" s="1"/>
  <c r="O37" i="2" s="1"/>
  <c r="M36" i="2"/>
  <c r="N36" i="2" s="1"/>
  <c r="O36" i="2" s="1"/>
  <c r="M35" i="2"/>
  <c r="N35" i="2" s="1"/>
  <c r="O35" i="2" s="1"/>
  <c r="M33" i="2"/>
  <c r="N33" i="2" s="1"/>
  <c r="O33" i="2" s="1"/>
  <c r="L33" i="2"/>
  <c r="M32" i="2"/>
  <c r="N32" i="2" s="1"/>
  <c r="O32" i="2" s="1"/>
  <c r="L32" i="2"/>
  <c r="M31" i="2"/>
  <c r="N31" i="2" s="1"/>
  <c r="O31" i="2" s="1"/>
  <c r="L31" i="2"/>
  <c r="M30" i="2"/>
  <c r="N30" i="2" s="1"/>
  <c r="O30" i="2" s="1"/>
  <c r="L30" i="2"/>
  <c r="M29" i="2"/>
  <c r="N29" i="2" s="1"/>
  <c r="O29" i="2" s="1"/>
  <c r="L29" i="2"/>
  <c r="U10" i="2"/>
  <c r="U11" i="2"/>
  <c r="U12" i="2"/>
  <c r="V12" i="2" s="1"/>
  <c r="W12" i="2" s="1"/>
  <c r="U13" i="2"/>
  <c r="U14" i="2"/>
  <c r="U16" i="2"/>
  <c r="U17" i="2"/>
  <c r="V17" i="2" s="1"/>
  <c r="W17" i="2" s="1"/>
  <c r="U18" i="2"/>
  <c r="U19" i="2"/>
  <c r="U20" i="2"/>
  <c r="U22" i="2"/>
  <c r="V22" i="2" s="1"/>
  <c r="W22" i="2" s="1"/>
  <c r="U23" i="2"/>
  <c r="U24" i="2"/>
  <c r="U25" i="2"/>
  <c r="U26" i="2"/>
  <c r="V26" i="2"/>
  <c r="W26" i="2" s="1"/>
  <c r="V25" i="2"/>
  <c r="W25" i="2" s="1"/>
  <c r="V24" i="2"/>
  <c r="W24" i="2" s="1"/>
  <c r="V23" i="2"/>
  <c r="W23" i="2" s="1"/>
  <c r="V20" i="2"/>
  <c r="W20" i="2" s="1"/>
  <c r="V19" i="2"/>
  <c r="W19" i="2" s="1"/>
  <c r="V18" i="2"/>
  <c r="W18" i="2" s="1"/>
  <c r="V16" i="2"/>
  <c r="W16" i="2" s="1"/>
  <c r="V14" i="2"/>
  <c r="W14" i="2" s="1"/>
  <c r="V13" i="2"/>
  <c r="W13" i="2" s="1"/>
  <c r="V11" i="2"/>
  <c r="W11" i="2" s="1"/>
  <c r="V10" i="2"/>
  <c r="W10" i="2" s="1"/>
  <c r="T8" i="2"/>
  <c r="V8" i="2" s="1"/>
  <c r="W8" i="2" s="1"/>
  <c r="T7" i="2"/>
  <c r="V7" i="2" s="1"/>
  <c r="W7" i="2" s="1"/>
  <c r="T6" i="2"/>
  <c r="V6" i="2" s="1"/>
  <c r="W6" i="2" s="1"/>
  <c r="T5" i="2"/>
  <c r="V5" i="2" s="1"/>
  <c r="W5" i="2" s="1"/>
  <c r="T4" i="2"/>
  <c r="M26" i="2"/>
  <c r="N26" i="2" s="1"/>
  <c r="O26" i="2" s="1"/>
  <c r="M25" i="2"/>
  <c r="N25" i="2" s="1"/>
  <c r="O25" i="2" s="1"/>
  <c r="M24" i="2"/>
  <c r="N24" i="2" s="1"/>
  <c r="O24" i="2" s="1"/>
  <c r="M23" i="2"/>
  <c r="N23" i="2" s="1"/>
  <c r="O23" i="2" s="1"/>
  <c r="M22" i="2"/>
  <c r="N22" i="2" s="1"/>
  <c r="O22" i="2" s="1"/>
  <c r="M20" i="2"/>
  <c r="N20" i="2" s="1"/>
  <c r="O20" i="2" s="1"/>
  <c r="M19" i="2"/>
  <c r="N19" i="2" s="1"/>
  <c r="O19" i="2" s="1"/>
  <c r="M18" i="2"/>
  <c r="N18" i="2" s="1"/>
  <c r="O18" i="2" s="1"/>
  <c r="M17" i="2"/>
  <c r="N17" i="2" s="1"/>
  <c r="O17" i="2" s="1"/>
  <c r="M16" i="2"/>
  <c r="N16" i="2" s="1"/>
  <c r="O16" i="2" s="1"/>
  <c r="N14" i="2"/>
  <c r="O14" i="2" s="1"/>
  <c r="N13" i="2"/>
  <c r="O13" i="2" s="1"/>
  <c r="N12" i="2"/>
  <c r="O12" i="2" s="1"/>
  <c r="N11" i="2"/>
  <c r="O11" i="2" s="1"/>
  <c r="N10" i="2"/>
  <c r="O10" i="2" s="1"/>
  <c r="L8" i="2"/>
  <c r="N8" i="2" s="1"/>
  <c r="O8" i="2" s="1"/>
  <c r="L7" i="2"/>
  <c r="N7" i="2" s="1"/>
  <c r="O7" i="2" s="1"/>
  <c r="L6" i="2"/>
  <c r="N6" i="2" s="1"/>
  <c r="O6" i="2" s="1"/>
  <c r="L5" i="2"/>
  <c r="N5" i="2" s="1"/>
  <c r="O5" i="2" s="1"/>
  <c r="L4" i="2"/>
  <c r="N4" i="2" s="1"/>
  <c r="O4" i="2" s="1"/>
  <c r="O9" i="2" l="1"/>
  <c r="V4" i="2"/>
  <c r="W4" i="2" s="1"/>
  <c r="F20" i="1"/>
  <c r="G20" i="1" s="1"/>
  <c r="F21" i="1"/>
  <c r="G21" i="1" s="1"/>
  <c r="E38" i="1"/>
  <c r="E39" i="1"/>
  <c r="E40" i="1"/>
  <c r="F40" i="1" s="1"/>
  <c r="G40" i="1" s="1"/>
  <c r="E41" i="1"/>
  <c r="E42" i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26" i="1"/>
  <c r="E27" i="1"/>
  <c r="F27" i="1" s="1"/>
  <c r="G27" i="1" s="1"/>
  <c r="E28" i="1"/>
  <c r="F28" i="1" s="1"/>
  <c r="G28" i="1" s="1"/>
  <c r="E29" i="1"/>
  <c r="E30" i="1"/>
  <c r="F22" i="1"/>
  <c r="G22" i="1" s="1"/>
  <c r="F23" i="1"/>
  <c r="G23" i="1" s="1"/>
  <c r="F24" i="1"/>
  <c r="G24" i="1" s="1"/>
  <c r="L6" i="1"/>
  <c r="L7" i="1"/>
  <c r="L8" i="1"/>
  <c r="L9" i="1"/>
  <c r="L5" i="1"/>
  <c r="K6" i="1"/>
  <c r="K7" i="1"/>
  <c r="K8" i="1"/>
  <c r="K9" i="1"/>
  <c r="K5" i="1"/>
  <c r="D13" i="1"/>
  <c r="D14" i="1"/>
  <c r="D15" i="1"/>
  <c r="D16" i="1"/>
  <c r="D12" i="1"/>
  <c r="J6" i="1"/>
  <c r="J7" i="1"/>
  <c r="J8" i="1"/>
  <c r="J9" i="1"/>
  <c r="J5" i="1"/>
  <c r="I6" i="1"/>
  <c r="I7" i="1"/>
  <c r="I8" i="1"/>
  <c r="I9" i="1"/>
  <c r="I5" i="1"/>
  <c r="F26" i="1"/>
  <c r="G26" i="1" s="1"/>
  <c r="F29" i="1"/>
  <c r="G29" i="1" s="1"/>
  <c r="F30" i="1"/>
  <c r="G30" i="1" s="1"/>
  <c r="F38" i="1"/>
  <c r="G38" i="1" s="1"/>
  <c r="F39" i="1"/>
  <c r="G39" i="1" s="1"/>
  <c r="F41" i="1"/>
  <c r="G41" i="1" s="1"/>
  <c r="F42" i="1"/>
  <c r="G42" i="1" s="1"/>
  <c r="D21" i="1"/>
  <c r="D22" i="1"/>
  <c r="D23" i="1"/>
  <c r="D24" i="1"/>
  <c r="D20" i="1"/>
  <c r="C13" i="1"/>
  <c r="C14" i="1"/>
  <c r="C15" i="1"/>
  <c r="C16" i="1"/>
  <c r="C12" i="1"/>
  <c r="E44" i="1" l="1"/>
  <c r="F44" i="1" s="1"/>
  <c r="G44" i="1" s="1"/>
</calcChain>
</file>

<file path=xl/sharedStrings.xml><?xml version="1.0" encoding="utf-8"?>
<sst xmlns="http://schemas.openxmlformats.org/spreadsheetml/2006/main" count="165" uniqueCount="33">
  <si>
    <t>Prong 1</t>
  </si>
  <si>
    <t>Prong 2</t>
  </si>
  <si>
    <t>Prong 3</t>
  </si>
  <si>
    <t>Prong 4</t>
  </si>
  <si>
    <t>Prong 5</t>
  </si>
  <si>
    <t>Filament Current (A)</t>
  </si>
  <si>
    <t>Helmholtz Current (A)</t>
  </si>
  <si>
    <t xml:space="preserve">2.0 </t>
  </si>
  <si>
    <t xml:space="preserve">2.5 </t>
  </si>
  <si>
    <t xml:space="preserve">3.0 </t>
  </si>
  <si>
    <t xml:space="preserve">3.5 </t>
  </si>
  <si>
    <t>Accelterating Voltage (V)</t>
  </si>
  <si>
    <t>Diameter (m)</t>
  </si>
  <si>
    <t>Radius (m)</t>
  </si>
  <si>
    <t>r^2</t>
  </si>
  <si>
    <t>e/m</t>
  </si>
  <si>
    <t>Error</t>
  </si>
  <si>
    <t>Percent Error</t>
  </si>
  <si>
    <t>radius (m)</t>
  </si>
  <si>
    <t xml:space="preserve">V </t>
  </si>
  <si>
    <t>Current (A)</t>
  </si>
  <si>
    <t>Magnitude inside glass is 338 mT</t>
  </si>
  <si>
    <t>(parallel to Earth's Mag Field)</t>
  </si>
  <si>
    <t>New setup</t>
  </si>
  <si>
    <t>(anti-parallel to earths magnetic field)</t>
  </si>
  <si>
    <t>(parallel to earths mag field)</t>
  </si>
  <si>
    <t>20 V</t>
  </si>
  <si>
    <t>40 V</t>
  </si>
  <si>
    <t>60 V</t>
  </si>
  <si>
    <t>Antiparallel</t>
  </si>
  <si>
    <t xml:space="preserve"> </t>
  </si>
  <si>
    <t>Parallel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</si>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</sst>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2" borderId="0" xfId="1"/>
    <xf numFmtId="0" fontId="1" fillId="2" borderId="0" xfId="1" applyAlignment="1">
      <alignment horizontal="center"/>
    </xf>
    <xf numFmtId="0" fontId="1" fillId="3" borderId="0" xfId="2"/>
    <xf numFmtId="0" fontId="1" fillId="3" borderId="0" xfId="2" applyAlignment="1">
      <alignment horizontal="center"/>
    </xf>
    <xf numFmtId="0" fontId="1" fillId="4" borderId="0" xfId="3"/>
    <xf numFmtId="0" fontId="1" fillId="4" borderId="0" xfId="3" applyAlignment="1">
      <alignment horizontal="center"/>
    </xf>
    <xf numFmtId="2" fontId="1" fillId="2" borderId="0" xfId="1" applyNumberFormat="1"/>
    <xf numFmtId="2" fontId="1" fillId="3" borderId="0" xfId="2" applyNumberFormat="1"/>
    <xf numFmtId="2" fontId="1" fillId="4" borderId="0" xfId="3" applyNumberFormat="1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4">
    <cellStyle name="20% - Accent1" xfId="1" builtinId="30"/>
    <cellStyle name="20% - Accent2" xfId="2" builtinId="34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 vs Voltage, Week 1 Data (1/21/20)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4043001321545"/>
          <c:y val="0.12555711308320547"/>
          <c:w val="0.68255932691702592"/>
          <c:h val="0.71439158227751443"/>
        </c:manualLayout>
      </c:layout>
      <c:scatterChart>
        <c:scatterStyle val="lineMarker"/>
        <c:varyColors val="0"/>
        <c:ser>
          <c:idx val="0"/>
          <c:order val="0"/>
          <c:tx>
            <c:v>2.0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492724131556592"/>
                  <c:y val="-0.197811012774316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947.21x - 17.719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0.9867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Week1!$C$12:$C$16</c:f>
              <c:numCache>
                <c:formatCode>General</c:formatCode>
                <c:ptCount val="5"/>
                <c:pt idx="0">
                  <c:v>3.2500000000000001E-2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5.1499999999999997E-2</c:v>
                </c:pt>
                <c:pt idx="4">
                  <c:v>5.7500000000000002E-2</c:v>
                </c:pt>
              </c:numCache>
            </c:numRef>
          </c:xVal>
          <c:yVal>
            <c:numRef>
              <c:f>Week1!$C$5:$C$9</c:f>
              <c:numCache>
                <c:formatCode>0.00</c:formatCode>
                <c:ptCount val="5"/>
                <c:pt idx="0">
                  <c:v>14.25</c:v>
                </c:pt>
                <c:pt idx="1">
                  <c:v>18.55</c:v>
                </c:pt>
                <c:pt idx="2">
                  <c:v>23.8</c:v>
                </c:pt>
                <c:pt idx="3">
                  <c:v>30.5</c:v>
                </c:pt>
                <c:pt idx="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1-AC40-8712-9B16CD287FBB}"/>
            </c:ext>
          </c:extLst>
        </c:ser>
        <c:ser>
          <c:idx val="1"/>
          <c:order val="1"/>
          <c:tx>
            <c:v>2.5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463077880651961"/>
                  <c:y val="-0.183956831120688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aseline="0"/>
                      <a:t>y = 1602x - 33.15</a:t>
                    </a:r>
                    <a:br>
                      <a:rPr lang="en-US" sz="1300" baseline="0"/>
                    </a:br>
                    <a:r>
                      <a:rPr lang="en-US" sz="1300" baseline="0"/>
                      <a:t>R² = 0.9919</a:t>
                    </a:r>
                    <a:endParaRPr lang="en-US" sz="1300"/>
                  </a:p>
                </c:rich>
              </c:tx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Week1!$C$12:$C$16</c:f>
              <c:numCache>
                <c:formatCode>General</c:formatCode>
                <c:ptCount val="5"/>
                <c:pt idx="0">
                  <c:v>3.2500000000000001E-2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5.1499999999999997E-2</c:v>
                </c:pt>
                <c:pt idx="4">
                  <c:v>5.7500000000000002E-2</c:v>
                </c:pt>
              </c:numCache>
            </c:numRef>
          </c:xVal>
          <c:yVal>
            <c:numRef>
              <c:f>Week1!$D$5:$D$9</c:f>
              <c:numCache>
                <c:formatCode>0.00</c:formatCode>
                <c:ptCount val="5"/>
                <c:pt idx="0">
                  <c:v>20.5</c:v>
                </c:pt>
                <c:pt idx="1">
                  <c:v>28.3</c:v>
                </c:pt>
                <c:pt idx="2">
                  <c:v>37.700000000000003</c:v>
                </c:pt>
                <c:pt idx="3">
                  <c:v>48.5</c:v>
                </c:pt>
                <c:pt idx="4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1-AC40-8712-9B16CD287FBB}"/>
            </c:ext>
          </c:extLst>
        </c:ser>
        <c:ser>
          <c:idx val="2"/>
          <c:order val="2"/>
          <c:tx>
            <c:v>3.0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961016900821244"/>
                  <c:y val="-0.147319185909590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2352.3x - 49.611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0.9947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Week1!$C$12:$C$16</c:f>
              <c:numCache>
                <c:formatCode>General</c:formatCode>
                <c:ptCount val="5"/>
                <c:pt idx="0">
                  <c:v>3.2500000000000001E-2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5.1499999999999997E-2</c:v>
                </c:pt>
                <c:pt idx="4">
                  <c:v>5.7500000000000002E-2</c:v>
                </c:pt>
              </c:numCache>
            </c:numRef>
          </c:xVal>
          <c:yVal>
            <c:numRef>
              <c:f>Week1!$E$5:$E$9</c:f>
              <c:numCache>
                <c:formatCode>0.00</c:formatCode>
                <c:ptCount val="5"/>
                <c:pt idx="0">
                  <c:v>28.8</c:v>
                </c:pt>
                <c:pt idx="1">
                  <c:v>40.799999999999997</c:v>
                </c:pt>
                <c:pt idx="2">
                  <c:v>54.6</c:v>
                </c:pt>
                <c:pt idx="3">
                  <c:v>70.900000000000006</c:v>
                </c:pt>
                <c:pt idx="4">
                  <c:v>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1-AC40-8712-9B16CD287FBB}"/>
            </c:ext>
          </c:extLst>
        </c:ser>
        <c:ser>
          <c:idx val="3"/>
          <c:order val="3"/>
          <c:tx>
            <c:v>3.5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11711449057613"/>
                  <c:y val="-7.77804212880092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3282.3x - 69.954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0.9922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Week1!$C$12:$C$16</c:f>
              <c:numCache>
                <c:formatCode>General</c:formatCode>
                <c:ptCount val="5"/>
                <c:pt idx="0">
                  <c:v>3.2500000000000001E-2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5.1499999999999997E-2</c:v>
                </c:pt>
                <c:pt idx="4">
                  <c:v>5.7500000000000002E-2</c:v>
                </c:pt>
              </c:numCache>
            </c:numRef>
          </c:xVal>
          <c:yVal>
            <c:numRef>
              <c:f>Week1!$F$5:$F$9</c:f>
              <c:numCache>
                <c:formatCode>0.00</c:formatCode>
                <c:ptCount val="5"/>
                <c:pt idx="0">
                  <c:v>39.9</c:v>
                </c:pt>
                <c:pt idx="1">
                  <c:v>56</c:v>
                </c:pt>
                <c:pt idx="2">
                  <c:v>75.3</c:v>
                </c:pt>
                <c:pt idx="3">
                  <c:v>97.3</c:v>
                </c:pt>
                <c:pt idx="4">
                  <c:v>121.9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81-AC40-8712-9B16CD28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47520"/>
        <c:axId val="1587231216"/>
      </c:scatterChart>
      <c:valAx>
        <c:axId val="1533947520"/>
        <c:scaling>
          <c:orientation val="minMax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31216"/>
        <c:crosses val="autoZero"/>
        <c:crossBetween val="midCat"/>
      </c:valAx>
      <c:valAx>
        <c:axId val="15872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Accelerating Voltage (V)</a:t>
                </a:r>
              </a:p>
            </c:rich>
          </c:tx>
          <c:layout>
            <c:manualLayout>
              <c:xMode val="edge"/>
              <c:yMode val="edge"/>
              <c:x val="0"/>
              <c:y val="0.28009455550313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4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5527872883955813"/>
          <c:y val="0.52947062903844189"/>
          <c:w val="0.1293196597598554"/>
          <c:h val="0.33431289348978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Ratio of e/m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07690744380085"/>
          <c:y val="0.11673724040344963"/>
          <c:w val="0.70051348659569002"/>
          <c:h val="0.72238419633729056"/>
        </c:manualLayout>
      </c:layout>
      <c:scatterChart>
        <c:scatterStyle val="lineMarker"/>
        <c:varyColors val="0"/>
        <c:ser>
          <c:idx val="0"/>
          <c:order val="0"/>
          <c:tx>
            <c:v>2.0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590332811146624"/>
                  <c:y val="-3.683027128853687E-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Week1!$D$12:$D$16</c:f>
              <c:numCache>
                <c:formatCode>General</c:formatCode>
                <c:ptCount val="5"/>
                <c:pt idx="0">
                  <c:v>1.0562500000000001E-3</c:v>
                </c:pt>
                <c:pt idx="1">
                  <c:v>1.521E-3</c:v>
                </c:pt>
                <c:pt idx="2">
                  <c:v>2.0249999999999999E-3</c:v>
                </c:pt>
                <c:pt idx="3">
                  <c:v>2.6522499999999997E-3</c:v>
                </c:pt>
                <c:pt idx="4">
                  <c:v>3.3062500000000002E-3</c:v>
                </c:pt>
              </c:numCache>
            </c:numRef>
          </c:xVal>
          <c:yVal>
            <c:numRef>
              <c:f>Week1!$I$5:$I$9</c:f>
              <c:numCache>
                <c:formatCode>General</c:formatCode>
                <c:ptCount val="5"/>
                <c:pt idx="0">
                  <c:v>187676811.31170946</c:v>
                </c:pt>
                <c:pt idx="1">
                  <c:v>244309112.26892707</c:v>
                </c:pt>
                <c:pt idx="2">
                  <c:v>313453200.64692527</c:v>
                </c:pt>
                <c:pt idx="3">
                  <c:v>401694227.71979916</c:v>
                </c:pt>
                <c:pt idx="4">
                  <c:v>499154466.57640618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E-DF4A-8C84-0D7CFC1BCDFA}"/>
            </c:ext>
          </c:extLst>
        </c:ser>
        <c:ser>
          <c:idx val="1"/>
          <c:order val="1"/>
          <c:tx>
            <c:v>2.5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Week1!$D$12:$D$16</c:f>
              <c:numCache>
                <c:formatCode>General</c:formatCode>
                <c:ptCount val="5"/>
                <c:pt idx="0">
                  <c:v>1.0562500000000001E-3</c:v>
                </c:pt>
                <c:pt idx="1">
                  <c:v>1.521E-3</c:v>
                </c:pt>
                <c:pt idx="2">
                  <c:v>2.0249999999999999E-3</c:v>
                </c:pt>
                <c:pt idx="3">
                  <c:v>2.6522499999999997E-3</c:v>
                </c:pt>
                <c:pt idx="4">
                  <c:v>3.3062500000000002E-3</c:v>
                </c:pt>
              </c:numCache>
            </c:numRef>
          </c:xVal>
          <c:yVal>
            <c:numRef>
              <c:f>Week1!$J$5:$J$9</c:f>
              <c:numCache>
                <c:formatCode>General</c:formatCode>
                <c:ptCount val="5"/>
                <c:pt idx="0">
                  <c:v>171904657.48416275</c:v>
                </c:pt>
                <c:pt idx="1">
                  <c:v>237312283.25862467</c:v>
                </c:pt>
                <c:pt idx="2">
                  <c:v>316136857.90989935</c:v>
                </c:pt>
                <c:pt idx="3">
                  <c:v>406701262.82838506</c:v>
                </c:pt>
                <c:pt idx="4">
                  <c:v>507328379.40448034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CE-DF4A-8C84-0D7CFC1BCDFA}"/>
            </c:ext>
          </c:extLst>
        </c:ser>
        <c:ser>
          <c:idx val="2"/>
          <c:order val="2"/>
          <c:tx>
            <c:v>3.0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Week1!$D$12:$D$16</c:f>
              <c:numCache>
                <c:formatCode>General</c:formatCode>
                <c:ptCount val="5"/>
                <c:pt idx="0">
                  <c:v>1.0562500000000001E-3</c:v>
                </c:pt>
                <c:pt idx="1">
                  <c:v>1.521E-3</c:v>
                </c:pt>
                <c:pt idx="2">
                  <c:v>2.0249999999999999E-3</c:v>
                </c:pt>
                <c:pt idx="3">
                  <c:v>2.6522499999999997E-3</c:v>
                </c:pt>
                <c:pt idx="4">
                  <c:v>3.3062500000000002E-3</c:v>
                </c:pt>
              </c:numCache>
            </c:numRef>
          </c:xVal>
          <c:yVal>
            <c:numRef>
              <c:f>Week1!$K$5:$K$9</c:f>
              <c:numCache>
                <c:formatCode>General</c:formatCode>
                <c:ptCount val="5"/>
                <c:pt idx="0">
                  <c:v>167244084.61156982</c:v>
                </c:pt>
                <c:pt idx="1">
                  <c:v>236929119.86639056</c:v>
                </c:pt>
                <c:pt idx="2">
                  <c:v>317066910.40943444</c:v>
                </c:pt>
                <c:pt idx="3">
                  <c:v>411722416.630566</c:v>
                </c:pt>
                <c:pt idx="4">
                  <c:v>506958631.47882098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CE-DF4A-8C84-0D7CFC1BCDFA}"/>
            </c:ext>
          </c:extLst>
        </c:ser>
        <c:ser>
          <c:idx val="3"/>
          <c:order val="3"/>
          <c:tx>
            <c:v>3.5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727475663352956"/>
                  <c:y val="-6.3120774359585671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Week1!$D$12:$D$16</c:f>
              <c:numCache>
                <c:formatCode>General</c:formatCode>
                <c:ptCount val="5"/>
                <c:pt idx="0">
                  <c:v>1.0562500000000001E-3</c:v>
                </c:pt>
                <c:pt idx="1">
                  <c:v>1.521E-3</c:v>
                </c:pt>
                <c:pt idx="2">
                  <c:v>2.0249999999999999E-3</c:v>
                </c:pt>
                <c:pt idx="3">
                  <c:v>2.6522499999999997E-3</c:v>
                </c:pt>
                <c:pt idx="4">
                  <c:v>3.3062500000000002E-3</c:v>
                </c:pt>
              </c:numCache>
            </c:numRef>
          </c:xVal>
          <c:yVal>
            <c:numRef>
              <c:f>Week1!$L$5:$L$9</c:f>
              <c:numCache>
                <c:formatCode>General</c:formatCode>
                <c:ptCount val="5"/>
                <c:pt idx="0">
                  <c:v>169944776.46618366</c:v>
                </c:pt>
                <c:pt idx="1">
                  <c:v>238518984.51394197</c:v>
                </c:pt>
                <c:pt idx="2">
                  <c:v>320722848.8196398</c:v>
                </c:pt>
                <c:pt idx="3">
                  <c:v>414426735.59297419</c:v>
                </c:pt>
                <c:pt idx="4">
                  <c:v>519204718.0758844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CE-DF4A-8C84-0D7CFC1B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77136"/>
        <c:axId val="1593214928"/>
      </c:scatterChart>
      <c:valAx>
        <c:axId val="15593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Squared 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14928"/>
        <c:crosses val="autoZero"/>
        <c:crossBetween val="midCat"/>
      </c:valAx>
      <c:valAx>
        <c:axId val="159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Accelerating Voltage x Current (m^2 kg/C)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7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463023</xdr:colOff>
      <xdr:row>57</xdr:row>
      <xdr:rowOff>119062</xdr:rowOff>
    </xdr:from>
    <xdr:to>
      <xdr:col>20</xdr:col>
      <xdr:colOff>291042</xdr:colOff>
      <xdr:row>77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5DB51-50AE-BE49-A9E2-7B1258F35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66146</xdr:colOff>
      <xdr:row>0</xdr:row>
      <xdr:rowOff>0</xdr:rowOff>
    </xdr:from>
    <xdr:to>
      <xdr:col>18</xdr:col>
      <xdr:colOff>806979</xdr:colOff>
      <xdr:row>17</xdr:row>
      <xdr:rowOff>13229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11562-E941-BE4A-ACD1-B261B6611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1A77-F43E-3944-AD27-8F7C11B04B83}">
  <dimension ref="A3:L44"/>
  <sheetViews>
    <sheetView zoomScale="96" zoomScaleNormal="96" workbookViewId="0">
      <selection activeCell="K22" sqref="K22"/>
    </sheetView>
  </sheetViews>
  <sheetFormatPr baseColWidth="10" defaultRowHeight="16" x14ac:dyDescent="0.2"/>
  <cols>
    <col min="1" max="1" width="11.6640625" customWidth="1"/>
    <col min="2" max="2" width="10.83203125" style="1" customWidth="1"/>
    <col min="3" max="3" width="7.1640625" customWidth="1"/>
    <col min="5" max="6" width="12.6640625" bestFit="1" customWidth="1"/>
  </cols>
  <sheetData>
    <row r="3" spans="1:12" x14ac:dyDescent="0.2">
      <c r="A3" t="s">
        <v>5</v>
      </c>
      <c r="C3">
        <v>3.74</v>
      </c>
      <c r="D3">
        <v>3.81</v>
      </c>
      <c r="E3">
        <v>3.87</v>
      </c>
      <c r="F3">
        <v>3.73</v>
      </c>
    </row>
    <row r="4" spans="1:12" x14ac:dyDescent="0.2">
      <c r="A4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12" x14ac:dyDescent="0.2">
      <c r="A5" t="s">
        <v>0</v>
      </c>
      <c r="B5" s="14" t="s">
        <v>11</v>
      </c>
      <c r="C5" s="3">
        <v>14.25</v>
      </c>
      <c r="D5" s="3">
        <v>20.5</v>
      </c>
      <c r="E5" s="3">
        <v>28.8</v>
      </c>
      <c r="F5" s="3">
        <v>39.9</v>
      </c>
      <c r="I5">
        <f>C5*(1/((0.000000019255)*(2^2)-0.0000000010916))</f>
        <v>187676811.31170946</v>
      </c>
      <c r="J5">
        <f>D5*(1/((0.000000019255)*(2.5^2)-0.0000000010916))</f>
        <v>171904657.48416275</v>
      </c>
      <c r="K5">
        <f>E5*(1/((0.000000019255)*(3^2)-0.0000000010916))</f>
        <v>167244084.61156982</v>
      </c>
      <c r="L5">
        <f>F5*(1/((0.000000019255)*(3.5^2)-0.0000000010916))</f>
        <v>169944776.46618366</v>
      </c>
    </row>
    <row r="6" spans="1:12" x14ac:dyDescent="0.2">
      <c r="A6" t="s">
        <v>1</v>
      </c>
      <c r="B6" s="14"/>
      <c r="C6" s="3">
        <v>18.55</v>
      </c>
      <c r="D6" s="3">
        <v>28.3</v>
      </c>
      <c r="E6" s="3">
        <v>40.799999999999997</v>
      </c>
      <c r="F6" s="3">
        <v>56</v>
      </c>
      <c r="I6">
        <f t="shared" ref="I6:I9" si="0">C6*(1/((0.000000019255)*(2^2)-0.0000000010916))</f>
        <v>244309112.26892707</v>
      </c>
      <c r="J6">
        <f t="shared" ref="J6:J9" si="1">D6*(1/((0.000000019255)*(2.5^2)-0.0000000010916))</f>
        <v>237312283.25862467</v>
      </c>
      <c r="K6">
        <f t="shared" ref="K6:K9" si="2">E6*(1/((0.000000019255)*(3^2)-0.0000000010916))</f>
        <v>236929119.86639056</v>
      </c>
      <c r="L6">
        <f t="shared" ref="L6:L9" si="3">F6*(1/((0.000000019255)*(3.5^2)-0.0000000010916))</f>
        <v>238518984.51394197</v>
      </c>
    </row>
    <row r="7" spans="1:12" x14ac:dyDescent="0.2">
      <c r="A7" t="s">
        <v>2</v>
      </c>
      <c r="B7" s="14"/>
      <c r="C7" s="3">
        <v>23.8</v>
      </c>
      <c r="D7" s="3">
        <v>37.700000000000003</v>
      </c>
      <c r="E7" s="3">
        <v>54.6</v>
      </c>
      <c r="F7" s="3">
        <v>75.3</v>
      </c>
      <c r="I7">
        <f t="shared" si="0"/>
        <v>313453200.64692527</v>
      </c>
      <c r="J7">
        <f t="shared" si="1"/>
        <v>316136857.90989935</v>
      </c>
      <c r="K7">
        <f t="shared" si="2"/>
        <v>317066910.40943444</v>
      </c>
      <c r="L7">
        <f t="shared" si="3"/>
        <v>320722848.8196398</v>
      </c>
    </row>
    <row r="8" spans="1:12" x14ac:dyDescent="0.2">
      <c r="A8" t="s">
        <v>3</v>
      </c>
      <c r="B8" s="14"/>
      <c r="C8" s="3">
        <v>30.5</v>
      </c>
      <c r="D8" s="3">
        <v>48.5</v>
      </c>
      <c r="E8" s="3">
        <v>70.900000000000006</v>
      </c>
      <c r="F8" s="3">
        <v>97.3</v>
      </c>
      <c r="I8">
        <f t="shared" si="0"/>
        <v>401694227.71979916</v>
      </c>
      <c r="J8">
        <f t="shared" si="1"/>
        <v>406701262.82838506</v>
      </c>
      <c r="K8">
        <f t="shared" si="2"/>
        <v>411722416.630566</v>
      </c>
      <c r="L8">
        <f t="shared" si="3"/>
        <v>414426735.59297419</v>
      </c>
    </row>
    <row r="9" spans="1:12" x14ac:dyDescent="0.2">
      <c r="A9" t="s">
        <v>4</v>
      </c>
      <c r="B9" s="14"/>
      <c r="C9" s="3">
        <v>37.9</v>
      </c>
      <c r="D9" s="3">
        <v>60.5</v>
      </c>
      <c r="E9" s="3">
        <v>87.3</v>
      </c>
      <c r="F9" s="3">
        <v>121.9</v>
      </c>
      <c r="I9">
        <f t="shared" si="0"/>
        <v>499154466.57640618</v>
      </c>
      <c r="J9">
        <f t="shared" si="1"/>
        <v>507328379.40448034</v>
      </c>
      <c r="K9">
        <f t="shared" si="2"/>
        <v>506958631.47882098</v>
      </c>
      <c r="L9">
        <f t="shared" si="3"/>
        <v>519204718.0758844</v>
      </c>
    </row>
    <row r="11" spans="1:12" x14ac:dyDescent="0.2">
      <c r="B11" s="1" t="s">
        <v>12</v>
      </c>
      <c r="C11" s="2" t="s">
        <v>13</v>
      </c>
    </row>
    <row r="12" spans="1:12" x14ac:dyDescent="0.2">
      <c r="A12" t="s">
        <v>0</v>
      </c>
      <c r="B12" s="1">
        <v>6.5000000000000002E-2</v>
      </c>
      <c r="C12">
        <f>B12/2</f>
        <v>3.2500000000000001E-2</v>
      </c>
      <c r="D12">
        <f>C12^2</f>
        <v>1.0562500000000001E-3</v>
      </c>
    </row>
    <row r="13" spans="1:12" x14ac:dyDescent="0.2">
      <c r="A13" t="s">
        <v>1</v>
      </c>
      <c r="B13" s="1">
        <v>7.8E-2</v>
      </c>
      <c r="C13">
        <f t="shared" ref="C13:C16" si="4">B13/2</f>
        <v>3.9E-2</v>
      </c>
      <c r="D13">
        <f t="shared" ref="D13:D16" si="5">C13^2</f>
        <v>1.521E-3</v>
      </c>
    </row>
    <row r="14" spans="1:12" x14ac:dyDescent="0.2">
      <c r="A14" t="s">
        <v>2</v>
      </c>
      <c r="B14" s="1">
        <v>0.09</v>
      </c>
      <c r="C14">
        <f t="shared" si="4"/>
        <v>4.4999999999999998E-2</v>
      </c>
      <c r="D14">
        <f t="shared" si="5"/>
        <v>2.0249999999999999E-3</v>
      </c>
    </row>
    <row r="15" spans="1:12" x14ac:dyDescent="0.2">
      <c r="A15" t="s">
        <v>3</v>
      </c>
      <c r="B15" s="1">
        <v>0.10299999999999999</v>
      </c>
      <c r="C15">
        <f t="shared" si="4"/>
        <v>5.1499999999999997E-2</v>
      </c>
      <c r="D15">
        <f t="shared" si="5"/>
        <v>2.6522499999999997E-3</v>
      </c>
    </row>
    <row r="16" spans="1:12" x14ac:dyDescent="0.2">
      <c r="A16" t="s">
        <v>4</v>
      </c>
      <c r="B16" s="1">
        <v>0.115</v>
      </c>
      <c r="C16">
        <f t="shared" si="4"/>
        <v>5.7500000000000002E-2</v>
      </c>
      <c r="D16">
        <f t="shared" si="5"/>
        <v>3.3062500000000002E-3</v>
      </c>
    </row>
    <row r="19" spans="1:7" x14ac:dyDescent="0.2">
      <c r="A19" t="s">
        <v>20</v>
      </c>
      <c r="B19" s="1" t="s">
        <v>18</v>
      </c>
      <c r="C19" t="s">
        <v>19</v>
      </c>
      <c r="D19" t="s">
        <v>14</v>
      </c>
      <c r="E19" t="s">
        <v>15</v>
      </c>
      <c r="F19" t="s">
        <v>16</v>
      </c>
      <c r="G19" t="s">
        <v>17</v>
      </c>
    </row>
    <row r="20" spans="1:7" x14ac:dyDescent="0.2">
      <c r="A20" s="3">
        <v>2</v>
      </c>
      <c r="B20" s="1">
        <v>3.2500000000000001E-2</v>
      </c>
      <c r="C20" s="3">
        <v>14.25</v>
      </c>
      <c r="D20">
        <f>B20^2</f>
        <v>1.0562500000000001E-3</v>
      </c>
      <c r="E20">
        <f>(C20/D20)*(1/((0.0000000192440646158)*(A20^2)-(0.0000000006845)))</f>
        <v>176835932636.97794</v>
      </c>
      <c r="F20">
        <f>(E20-(175882001076))/(175882001076)</f>
        <v>5.4237019998751006E-3</v>
      </c>
      <c r="G20">
        <f>ABS(F20)*100</f>
        <v>0.54237019998751002</v>
      </c>
    </row>
    <row r="21" spans="1:7" x14ac:dyDescent="0.2">
      <c r="A21" s="3">
        <v>2</v>
      </c>
      <c r="B21" s="1">
        <v>3.9E-2</v>
      </c>
      <c r="C21" s="3">
        <v>18.55</v>
      </c>
      <c r="D21">
        <f t="shared" ref="D21:D24" si="6">B21^2</f>
        <v>1.521E-3</v>
      </c>
      <c r="E21">
        <f>(C21/D21)*(1/((0.0000000192440646158)*(A21^2)-(0.0000000006845)))</f>
        <v>159858993684.98737</v>
      </c>
      <c r="F21">
        <f t="shared" ref="F21:F44" si="7">(E21-(175882001076))/(175882001076)</f>
        <v>-9.1100893172627512E-2</v>
      </c>
      <c r="G21">
        <f>ABS(F21)*100</f>
        <v>9.1100893172627515</v>
      </c>
    </row>
    <row r="22" spans="1:7" x14ac:dyDescent="0.2">
      <c r="A22" s="3">
        <v>2</v>
      </c>
      <c r="B22" s="1">
        <v>4.4999999999999998E-2</v>
      </c>
      <c r="C22" s="3">
        <v>23.8</v>
      </c>
      <c r="D22">
        <f t="shared" si="6"/>
        <v>2.0249999999999999E-3</v>
      </c>
      <c r="E22">
        <f t="shared" ref="E22:E24" si="8">(C22/D22)*(1/((0.0000000192440646158)*(A22^2)-(0.0000000006845)))</f>
        <v>154054470056.84488</v>
      </c>
      <c r="F22">
        <f t="shared" si="7"/>
        <v>-0.1241032674498812</v>
      </c>
      <c r="G22">
        <f t="shared" ref="G22:G44" si="9">ABS(F22)*100</f>
        <v>12.41032674498812</v>
      </c>
    </row>
    <row r="23" spans="1:7" x14ac:dyDescent="0.2">
      <c r="A23" s="3">
        <v>2</v>
      </c>
      <c r="B23" s="1">
        <v>5.1499999999999997E-2</v>
      </c>
      <c r="C23" s="3">
        <v>30.5</v>
      </c>
      <c r="D23">
        <f t="shared" si="6"/>
        <v>2.6522499999999997E-3</v>
      </c>
      <c r="E23">
        <f t="shared" si="8"/>
        <v>150732796347.57364</v>
      </c>
      <c r="F23">
        <f t="shared" si="7"/>
        <v>-0.14298907548566719</v>
      </c>
      <c r="G23">
        <f t="shared" si="9"/>
        <v>14.298907548566719</v>
      </c>
    </row>
    <row r="24" spans="1:7" x14ac:dyDescent="0.2">
      <c r="A24" s="3">
        <v>2</v>
      </c>
      <c r="B24" s="1">
        <v>5.7500000000000002E-2</v>
      </c>
      <c r="C24" s="3">
        <v>37.9</v>
      </c>
      <c r="D24">
        <f t="shared" si="6"/>
        <v>3.3062500000000002E-3</v>
      </c>
      <c r="E24">
        <f t="shared" si="8"/>
        <v>150253949143.78104</v>
      </c>
      <c r="F24">
        <f t="shared" si="7"/>
        <v>-0.1457116235625775</v>
      </c>
      <c r="G24">
        <f t="shared" si="9"/>
        <v>14.57116235625775</v>
      </c>
    </row>
    <row r="25" spans="1:7" x14ac:dyDescent="0.2">
      <c r="A25" s="3"/>
    </row>
    <row r="26" spans="1:7" x14ac:dyDescent="0.2">
      <c r="A26" s="3">
        <v>2.5</v>
      </c>
      <c r="B26" s="1">
        <v>3.2500000000000001E-2</v>
      </c>
      <c r="C26" s="3">
        <v>20.5</v>
      </c>
      <c r="D26">
        <v>1.0562500000000001E-3</v>
      </c>
      <c r="E26">
        <f t="shared" ref="E26:E42" si="10">(C26/D26)*(1/((0.000000019255)*(A26^2)-(0.0000000006845)))</f>
        <v>162196270022.32285</v>
      </c>
      <c r="F26">
        <f t="shared" si="7"/>
        <v>-7.7812004468629181E-2</v>
      </c>
      <c r="G26">
        <f t="shared" si="9"/>
        <v>7.7812004468629183</v>
      </c>
    </row>
    <row r="27" spans="1:7" x14ac:dyDescent="0.2">
      <c r="A27" s="3">
        <v>2.5</v>
      </c>
      <c r="B27" s="1">
        <v>3.9E-2</v>
      </c>
      <c r="C27" s="3">
        <v>28.3</v>
      </c>
      <c r="D27">
        <v>1.521E-3</v>
      </c>
      <c r="E27">
        <f t="shared" si="10"/>
        <v>155493036640.64151</v>
      </c>
      <c r="F27">
        <f t="shared" si="7"/>
        <v>-0.11592410997500681</v>
      </c>
      <c r="G27">
        <f t="shared" si="9"/>
        <v>11.59241099750068</v>
      </c>
    </row>
    <row r="28" spans="1:7" x14ac:dyDescent="0.2">
      <c r="A28" s="3">
        <v>2.5</v>
      </c>
      <c r="B28" s="1">
        <v>4.4999999999999998E-2</v>
      </c>
      <c r="C28" s="3">
        <v>37.700000000000003</v>
      </c>
      <c r="D28">
        <v>2.0249999999999999E-3</v>
      </c>
      <c r="E28">
        <f t="shared" si="10"/>
        <v>155585831856.85425</v>
      </c>
      <c r="F28">
        <f t="shared" si="7"/>
        <v>-0.11539651070023713</v>
      </c>
      <c r="G28">
        <f t="shared" si="9"/>
        <v>11.539651070023712</v>
      </c>
    </row>
    <row r="29" spans="1:7" x14ac:dyDescent="0.2">
      <c r="A29" s="3">
        <v>2.5</v>
      </c>
      <c r="B29" s="1">
        <v>5.1499999999999997E-2</v>
      </c>
      <c r="C29" s="3">
        <v>48.5</v>
      </c>
      <c r="D29">
        <v>2.6522499999999997E-3</v>
      </c>
      <c r="E29">
        <f t="shared" si="10"/>
        <v>152820284576.36862</v>
      </c>
      <c r="F29">
        <f t="shared" si="7"/>
        <v>-0.13112038957110925</v>
      </c>
      <c r="G29">
        <f t="shared" si="9"/>
        <v>13.112038957110924</v>
      </c>
    </row>
    <row r="30" spans="1:7" x14ac:dyDescent="0.2">
      <c r="A30" s="3">
        <v>2.5</v>
      </c>
      <c r="B30" s="1">
        <v>5.7500000000000002E-2</v>
      </c>
      <c r="C30" s="3">
        <v>60.5</v>
      </c>
      <c r="D30">
        <v>3.3062500000000002E-3</v>
      </c>
      <c r="E30">
        <f t="shared" si="10"/>
        <v>152923211106.38943</v>
      </c>
      <c r="F30">
        <f t="shared" si="7"/>
        <v>-0.13053518739356332</v>
      </c>
      <c r="G30">
        <f t="shared" si="9"/>
        <v>13.053518739356331</v>
      </c>
    </row>
    <row r="31" spans="1:7" x14ac:dyDescent="0.2">
      <c r="A31" s="3"/>
    </row>
    <row r="32" spans="1:7" x14ac:dyDescent="0.2">
      <c r="A32" s="3">
        <v>3</v>
      </c>
      <c r="B32" s="1">
        <v>3.2500000000000001E-2</v>
      </c>
      <c r="C32" s="3">
        <v>28.8</v>
      </c>
      <c r="D32">
        <v>1.0562500000000001E-3</v>
      </c>
      <c r="E32">
        <f t="shared" si="10"/>
        <v>157964157391.05737</v>
      </c>
      <c r="F32">
        <f t="shared" si="7"/>
        <v>-0.1018742314467993</v>
      </c>
      <c r="G32">
        <f t="shared" si="9"/>
        <v>10.187423144679929</v>
      </c>
    </row>
    <row r="33" spans="1:7" x14ac:dyDescent="0.2">
      <c r="A33" s="3">
        <v>3</v>
      </c>
      <c r="B33" s="1">
        <v>3.9E-2</v>
      </c>
      <c r="C33" s="3">
        <v>40.799999999999997</v>
      </c>
      <c r="D33">
        <v>1.521E-3</v>
      </c>
      <c r="E33">
        <f t="shared" si="10"/>
        <v>155404552988.88745</v>
      </c>
      <c r="F33">
        <f t="shared" si="7"/>
        <v>-0.11642719528909659</v>
      </c>
      <c r="G33">
        <f t="shared" si="9"/>
        <v>11.642719528909659</v>
      </c>
    </row>
    <row r="34" spans="1:7" x14ac:dyDescent="0.2">
      <c r="A34" s="3">
        <v>3</v>
      </c>
      <c r="B34" s="1">
        <v>4.4999999999999998E-2</v>
      </c>
      <c r="C34" s="3">
        <v>54.6</v>
      </c>
      <c r="D34">
        <v>2.0249999999999999E-3</v>
      </c>
      <c r="E34">
        <f t="shared" si="10"/>
        <v>156206968654.64709</v>
      </c>
      <c r="F34">
        <f t="shared" si="7"/>
        <v>-0.11186495662424928</v>
      </c>
      <c r="G34">
        <f t="shared" si="9"/>
        <v>11.186495662424928</v>
      </c>
    </row>
    <row r="35" spans="1:7" x14ac:dyDescent="0.2">
      <c r="A35" s="3">
        <v>3</v>
      </c>
      <c r="B35" s="1">
        <v>5.1499999999999997E-2</v>
      </c>
      <c r="C35" s="3">
        <v>70.900000000000006</v>
      </c>
      <c r="D35">
        <v>2.6522499999999997E-3</v>
      </c>
      <c r="E35">
        <f t="shared" si="10"/>
        <v>154869025830.02353</v>
      </c>
      <c r="F35">
        <f t="shared" si="7"/>
        <v>-0.11947200462483139</v>
      </c>
      <c r="G35">
        <f t="shared" si="9"/>
        <v>11.947200462483138</v>
      </c>
    </row>
    <row r="36" spans="1:7" x14ac:dyDescent="0.2">
      <c r="A36" s="3">
        <v>3</v>
      </c>
      <c r="B36" s="1">
        <v>5.7500000000000002E-2</v>
      </c>
      <c r="C36" s="3">
        <v>87.3</v>
      </c>
      <c r="D36">
        <v>3.3062500000000002E-3</v>
      </c>
      <c r="E36">
        <f t="shared" si="10"/>
        <v>152971788286.366</v>
      </c>
      <c r="F36">
        <f t="shared" si="7"/>
        <v>-0.13025899551674033</v>
      </c>
      <c r="G36">
        <f t="shared" si="9"/>
        <v>13.025899551674033</v>
      </c>
    </row>
    <row r="37" spans="1:7" x14ac:dyDescent="0.2">
      <c r="A37" s="3"/>
    </row>
    <row r="38" spans="1:7" x14ac:dyDescent="0.2">
      <c r="A38" s="3">
        <v>3.5</v>
      </c>
      <c r="B38" s="1">
        <v>3.2500000000000001E-2</v>
      </c>
      <c r="C38" s="3">
        <v>39.9</v>
      </c>
      <c r="D38">
        <v>1.0562500000000001E-3</v>
      </c>
      <c r="E38">
        <f t="shared" si="10"/>
        <v>160615963225.33481</v>
      </c>
      <c r="F38">
        <f t="shared" si="7"/>
        <v>-8.679704436651603E-2</v>
      </c>
      <c r="G38">
        <f t="shared" si="9"/>
        <v>8.679704436651603</v>
      </c>
    </row>
    <row r="39" spans="1:7" x14ac:dyDescent="0.2">
      <c r="A39" s="3">
        <v>3.5</v>
      </c>
      <c r="B39" s="1">
        <v>3.9E-2</v>
      </c>
      <c r="C39" s="3">
        <v>56</v>
      </c>
      <c r="D39">
        <v>1.521E-3</v>
      </c>
      <c r="E39">
        <f t="shared" si="10"/>
        <v>156545773124.10803</v>
      </c>
      <c r="F39">
        <f t="shared" si="7"/>
        <v>-0.10993863973344624</v>
      </c>
      <c r="G39">
        <f t="shared" si="9"/>
        <v>10.993863973344624</v>
      </c>
    </row>
    <row r="40" spans="1:7" x14ac:dyDescent="0.2">
      <c r="A40" s="3">
        <v>3.5</v>
      </c>
      <c r="B40" s="1">
        <v>4.4999999999999998E-2</v>
      </c>
      <c r="C40" s="3">
        <v>75.3</v>
      </c>
      <c r="D40">
        <v>2.0249999999999999E-3</v>
      </c>
      <c r="E40">
        <f t="shared" si="10"/>
        <v>158107503575.03662</v>
      </c>
      <c r="F40">
        <f t="shared" si="7"/>
        <v>-0.10105921806792997</v>
      </c>
      <c r="G40">
        <f t="shared" si="9"/>
        <v>10.105921806792997</v>
      </c>
    </row>
    <row r="41" spans="1:7" x14ac:dyDescent="0.2">
      <c r="A41" s="3">
        <v>3.5</v>
      </c>
      <c r="B41" s="1">
        <v>5.1499999999999997E-2</v>
      </c>
      <c r="C41" s="3">
        <v>97.3</v>
      </c>
      <c r="D41">
        <v>2.6522499999999997E-3</v>
      </c>
      <c r="E41">
        <f t="shared" si="10"/>
        <v>155984309586.7933</v>
      </c>
      <c r="F41">
        <f t="shared" si="7"/>
        <v>-0.11313091372327942</v>
      </c>
      <c r="G41">
        <f t="shared" si="9"/>
        <v>11.313091372327943</v>
      </c>
    </row>
    <row r="42" spans="1:7" x14ac:dyDescent="0.2">
      <c r="A42" s="3">
        <v>3.5</v>
      </c>
      <c r="B42" s="1">
        <v>5.7500000000000002E-2</v>
      </c>
      <c r="C42" s="3">
        <v>121.9</v>
      </c>
      <c r="D42">
        <v>3.3062500000000002E-3</v>
      </c>
      <c r="E42">
        <f t="shared" si="10"/>
        <v>156765520606.87851</v>
      </c>
      <c r="F42">
        <f t="shared" si="7"/>
        <v>-0.10868923683021499</v>
      </c>
      <c r="G42">
        <f t="shared" si="9"/>
        <v>10.868923683021499</v>
      </c>
    </row>
    <row r="43" spans="1:7" x14ac:dyDescent="0.2">
      <c r="A43" s="4"/>
    </row>
    <row r="44" spans="1:7" x14ac:dyDescent="0.2">
      <c r="E44">
        <f>AVERAGE(E20:E24,E26:E30,E32:E36,E38:E42)</f>
        <v>156809516967.09372</v>
      </c>
      <c r="F44">
        <f t="shared" si="7"/>
        <v>-0.10843908980012633</v>
      </c>
      <c r="G44">
        <f t="shared" si="9"/>
        <v>10.843908980012634</v>
      </c>
    </row>
  </sheetData>
  <mergeCells count="1">
    <mergeCell ref="B5:B9"/>
  </mergeCells>
  <pageMargins left="0.7" right="0.7" top="0.75" bottom="0.75" header="0.3" footer="0.3"/>
  <pageSetup orientation="portrait" horizontalDpi="0" verticalDpi="0"/>
  <ignoredErrors>
    <ignoredError sqref="C4:F4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F90C-A9CE-E447-98D2-656645423E4B}">
  <dimension ref="A2:Z51"/>
  <sheetViews>
    <sheetView workbookViewId="0">
      <selection activeCell="Z3" sqref="Z3"/>
    </sheetView>
  </sheetViews>
  <sheetFormatPr baseColWidth="10" defaultRowHeight="16" x14ac:dyDescent="0.2"/>
  <cols>
    <col min="21" max="21" width="11.1640625" bestFit="1" customWidth="1"/>
  </cols>
  <sheetData>
    <row r="2" spans="1:26" x14ac:dyDescent="0.2">
      <c r="A2" t="s">
        <v>21</v>
      </c>
    </row>
    <row r="3" spans="1:26" x14ac:dyDescent="0.2">
      <c r="A3" t="s">
        <v>22</v>
      </c>
      <c r="I3" s="5" t="s">
        <v>20</v>
      </c>
      <c r="J3" s="6" t="s">
        <v>18</v>
      </c>
      <c r="K3" s="5" t="s">
        <v>19</v>
      </c>
      <c r="L3" s="5" t="s">
        <v>14</v>
      </c>
      <c r="M3" s="5" t="s">
        <v>15</v>
      </c>
      <c r="N3" s="5" t="s">
        <v>16</v>
      </c>
      <c r="O3" s="5" t="s">
        <v>17</v>
      </c>
      <c r="Q3" s="7" t="s">
        <v>20</v>
      </c>
      <c r="R3" s="8" t="s">
        <v>18</v>
      </c>
      <c r="S3" s="7" t="s">
        <v>19</v>
      </c>
      <c r="T3" s="7" t="s">
        <v>14</v>
      </c>
      <c r="U3" s="7" t="s">
        <v>15</v>
      </c>
      <c r="V3" s="7" t="s">
        <v>16</v>
      </c>
      <c r="W3" s="7" t="s">
        <v>17</v>
      </c>
      <c r="Z3">
        <v>157</v>
      </c>
    </row>
    <row r="4" spans="1:26" x14ac:dyDescent="0.2">
      <c r="A4" s="5" t="s">
        <v>5</v>
      </c>
      <c r="B4" s="5"/>
      <c r="C4" s="5"/>
      <c r="D4" s="5"/>
      <c r="E4" s="5"/>
      <c r="F4" s="5"/>
      <c r="I4" s="3">
        <v>2</v>
      </c>
      <c r="J4" s="1">
        <v>3.2500000000000001E-2</v>
      </c>
      <c r="K4">
        <v>15.7</v>
      </c>
      <c r="L4">
        <f>J4^2</f>
        <v>1.0562500000000001E-3</v>
      </c>
      <c r="M4">
        <f>(K4/L4)*(1/((0.0000000192440646158)*(I4^2)-(0.0000000006845)))</f>
        <v>194829764378.98621</v>
      </c>
      <c r="N4">
        <f>(M4-(175882001076))/(175882001076)</f>
        <v>0.10772997343144128</v>
      </c>
      <c r="O4">
        <f>ABS(N4)*100</f>
        <v>10.772997343144128</v>
      </c>
      <c r="Q4" s="3">
        <v>2</v>
      </c>
      <c r="R4" s="1">
        <v>3.2500000000000001E-2</v>
      </c>
      <c r="S4">
        <v>18.899999999999999</v>
      </c>
      <c r="T4">
        <f>R4^2</f>
        <v>1.0562500000000001E-3</v>
      </c>
      <c r="U4">
        <f>(S4/T4)*(1/((0.0000000192440646158)*(Q4^2)-(0.0000000006845)))</f>
        <v>234540289602.72861</v>
      </c>
      <c r="V4">
        <f>(U4-(175882001076))/(175882001076)</f>
        <v>0.33350933107351843</v>
      </c>
      <c r="W4">
        <f>ABS(V4)*100</f>
        <v>33.350933107351842</v>
      </c>
    </row>
    <row r="5" spans="1:26" x14ac:dyDescent="0.2">
      <c r="A5" s="5" t="s">
        <v>6</v>
      </c>
      <c r="B5" s="5"/>
      <c r="C5" s="11">
        <v>2</v>
      </c>
      <c r="D5" s="11">
        <v>2.5</v>
      </c>
      <c r="E5" s="11">
        <v>3</v>
      </c>
      <c r="F5" s="11">
        <v>3.5</v>
      </c>
      <c r="I5" s="3">
        <v>2</v>
      </c>
      <c r="J5" s="1">
        <v>3.9E-2</v>
      </c>
      <c r="K5">
        <v>20.3</v>
      </c>
      <c r="L5">
        <f t="shared" ref="L5:L8" si="0">J5^2</f>
        <v>1.521E-3</v>
      </c>
      <c r="M5">
        <f>(K5/L5)*(1/((0.0000000192440646158)*(I5^2)-(0.0000000006845)))</f>
        <v>174940030825.08054</v>
      </c>
      <c r="N5">
        <f t="shared" ref="N5:N26" si="1">(M5-(175882001076))/(175882001076)</f>
        <v>-5.3556944153281003E-3</v>
      </c>
      <c r="O5">
        <f>ABS(N5)*100</f>
        <v>0.53556944153281005</v>
      </c>
      <c r="Q5" s="3">
        <v>2</v>
      </c>
      <c r="R5" s="1">
        <v>3.9E-2</v>
      </c>
      <c r="S5">
        <v>26.4</v>
      </c>
      <c r="T5">
        <f t="shared" ref="T5:T8" si="2">R5^2</f>
        <v>1.521E-3</v>
      </c>
      <c r="U5">
        <f>(S5/T5)*(1/((0.0000000192440646158)*(Q5^2)-(0.0000000006845)))</f>
        <v>227508217427.69095</v>
      </c>
      <c r="V5">
        <f t="shared" ref="V5:V8" si="3">(U5-(175882001076))/(175882001076)</f>
        <v>0.29352756982440092</v>
      </c>
      <c r="W5">
        <f>ABS(V5)*100</f>
        <v>29.352756982440091</v>
      </c>
    </row>
    <row r="6" spans="1:26" x14ac:dyDescent="0.2">
      <c r="A6" t="s">
        <v>0</v>
      </c>
      <c r="B6" s="15" t="s">
        <v>11</v>
      </c>
      <c r="C6">
        <v>15.7</v>
      </c>
      <c r="D6">
        <v>24.2</v>
      </c>
      <c r="E6">
        <v>32.5</v>
      </c>
      <c r="F6">
        <v>44.6</v>
      </c>
      <c r="I6" s="3">
        <v>2</v>
      </c>
      <c r="J6" s="1">
        <v>4.4999999999999998E-2</v>
      </c>
      <c r="K6">
        <v>26.3</v>
      </c>
      <c r="L6">
        <f t="shared" si="0"/>
        <v>2.0249999999999999E-3</v>
      </c>
      <c r="M6">
        <f t="shared" ref="M6:M8" si="4">(K6/L6)*(1/((0.0000000192440646158)*(I6^2)-(0.0000000006845)))</f>
        <v>170236662289.70673</v>
      </c>
      <c r="N6">
        <f t="shared" si="1"/>
        <v>-3.2097308148398188E-2</v>
      </c>
      <c r="O6">
        <f t="shared" ref="O6:O26" si="5">ABS(N6)*100</f>
        <v>3.2097308148398187</v>
      </c>
      <c r="Q6" s="3">
        <v>2</v>
      </c>
      <c r="R6" s="1">
        <v>4.4999999999999998E-2</v>
      </c>
      <c r="S6">
        <v>34.9</v>
      </c>
      <c r="T6">
        <f t="shared" si="2"/>
        <v>2.0249999999999999E-3</v>
      </c>
      <c r="U6">
        <f t="shared" ref="U6:U8" si="6">(S6/T6)*(1/((0.0000000192440646158)*(Q6^2)-(0.0000000006845)))</f>
        <v>225903403570.7515</v>
      </c>
      <c r="V6">
        <f t="shared" si="3"/>
        <v>0.28440319184870344</v>
      </c>
      <c r="W6">
        <f t="shared" ref="W6:W8" si="7">ABS(V6)*100</f>
        <v>28.440319184870344</v>
      </c>
    </row>
    <row r="7" spans="1:26" x14ac:dyDescent="0.2">
      <c r="A7" t="s">
        <v>1</v>
      </c>
      <c r="B7" s="15"/>
      <c r="C7">
        <v>20.3</v>
      </c>
      <c r="D7">
        <v>31.8</v>
      </c>
      <c r="E7">
        <v>44.7</v>
      </c>
      <c r="F7">
        <v>61.3</v>
      </c>
      <c r="I7" s="3">
        <v>2</v>
      </c>
      <c r="J7" s="1">
        <v>5.1499999999999997E-2</v>
      </c>
      <c r="K7">
        <v>33.299999999999997</v>
      </c>
      <c r="L7">
        <f t="shared" si="0"/>
        <v>2.6522499999999997E-3</v>
      </c>
      <c r="M7">
        <f t="shared" si="4"/>
        <v>164570561258.17053</v>
      </c>
      <c r="N7">
        <f t="shared" si="1"/>
        <v>-6.4312662743367957E-2</v>
      </c>
      <c r="O7">
        <f t="shared" si="5"/>
        <v>6.4312662743367959</v>
      </c>
      <c r="Q7" s="3">
        <v>2</v>
      </c>
      <c r="R7" s="1">
        <v>5.1499999999999997E-2</v>
      </c>
      <c r="S7">
        <v>43.9</v>
      </c>
      <c r="T7">
        <f t="shared" si="2"/>
        <v>2.6522499999999997E-3</v>
      </c>
      <c r="U7">
        <f t="shared" si="6"/>
        <v>216956385562.57318</v>
      </c>
      <c r="V7">
        <f t="shared" si="3"/>
        <v>0.2335337569239084</v>
      </c>
      <c r="W7">
        <f t="shared" si="7"/>
        <v>23.353375692390841</v>
      </c>
    </row>
    <row r="8" spans="1:26" x14ac:dyDescent="0.2">
      <c r="A8" t="s">
        <v>2</v>
      </c>
      <c r="B8" s="15"/>
      <c r="C8">
        <v>26.3</v>
      </c>
      <c r="D8">
        <v>42.9</v>
      </c>
      <c r="E8">
        <v>60.1</v>
      </c>
      <c r="F8">
        <v>83.3</v>
      </c>
      <c r="I8" s="3">
        <v>2</v>
      </c>
      <c r="J8" s="1">
        <v>5.7500000000000002E-2</v>
      </c>
      <c r="K8">
        <v>40.799999999999997</v>
      </c>
      <c r="L8">
        <f t="shared" si="0"/>
        <v>3.3062500000000002E-3</v>
      </c>
      <c r="M8">
        <f t="shared" si="4"/>
        <v>161750953167.97534</v>
      </c>
      <c r="N8">
        <f t="shared" si="1"/>
        <v>-8.0343911381350053E-2</v>
      </c>
      <c r="O8">
        <f t="shared" si="5"/>
        <v>8.0343911381350051</v>
      </c>
      <c r="Q8" s="3">
        <v>2</v>
      </c>
      <c r="R8" s="1">
        <v>5.7500000000000002E-2</v>
      </c>
      <c r="S8">
        <v>57</v>
      </c>
      <c r="T8">
        <f t="shared" si="2"/>
        <v>3.3062500000000002E-3</v>
      </c>
      <c r="U8">
        <f t="shared" si="6"/>
        <v>225975596337.61264</v>
      </c>
      <c r="V8">
        <f t="shared" si="3"/>
        <v>0.28481365321723173</v>
      </c>
      <c r="W8">
        <f t="shared" si="7"/>
        <v>28.481365321723175</v>
      </c>
    </row>
    <row r="9" spans="1:26" x14ac:dyDescent="0.2">
      <c r="A9" t="s">
        <v>3</v>
      </c>
      <c r="B9" s="15"/>
      <c r="C9">
        <v>33.299999999999997</v>
      </c>
      <c r="D9">
        <v>56.3</v>
      </c>
      <c r="E9">
        <v>77.599999999999994</v>
      </c>
      <c r="F9">
        <v>107.6</v>
      </c>
      <c r="I9" s="3"/>
      <c r="J9" s="1"/>
      <c r="O9">
        <f>AVERAGE(O4:O8)</f>
        <v>5.7967910023977112</v>
      </c>
      <c r="Q9" s="3"/>
      <c r="R9" s="1"/>
    </row>
    <row r="10" spans="1:26" x14ac:dyDescent="0.2">
      <c r="A10" t="s">
        <v>4</v>
      </c>
      <c r="B10" s="15"/>
      <c r="C10">
        <v>40.799999999999997</v>
      </c>
      <c r="D10">
        <v>67.7</v>
      </c>
      <c r="E10">
        <v>95.1</v>
      </c>
      <c r="F10" s="4">
        <v>132</v>
      </c>
      <c r="I10" s="3">
        <v>2.5</v>
      </c>
      <c r="J10" s="1">
        <v>3.2500000000000001E-2</v>
      </c>
      <c r="K10">
        <v>24.2</v>
      </c>
      <c r="L10">
        <v>1.0562500000000001E-3</v>
      </c>
      <c r="M10">
        <f t="shared" ref="M10:M26" si="8">(K10/L10)*(1/((0.000000019255)*(I10^2)-(0.0000000006845)))</f>
        <v>191470718758.05917</v>
      </c>
      <c r="N10">
        <f t="shared" si="1"/>
        <v>8.8631682529715844E-2</v>
      </c>
      <c r="O10">
        <f t="shared" si="5"/>
        <v>8.8631682529715849</v>
      </c>
      <c r="Q10" s="3">
        <v>2.5</v>
      </c>
      <c r="R10" s="1">
        <v>3.2500000000000001E-2</v>
      </c>
      <c r="S10">
        <v>27.6</v>
      </c>
      <c r="T10">
        <v>1.0562500000000001E-3</v>
      </c>
      <c r="U10">
        <f t="shared" ref="U10:U14" si="9">(S10/T10)*(1/((0.000000019255)*(Q10^2)-(0.0000000006845)))</f>
        <v>218371563542.24933</v>
      </c>
      <c r="V10">
        <f t="shared" ref="V10:V14" si="10">(U10-(175882001076))/(175882001076)</f>
        <v>0.24157993544711406</v>
      </c>
      <c r="W10">
        <f t="shared" ref="W10:W14" si="11">ABS(V10)*100</f>
        <v>24.157993544711406</v>
      </c>
    </row>
    <row r="11" spans="1:26" x14ac:dyDescent="0.2">
      <c r="I11" s="3">
        <v>2.5</v>
      </c>
      <c r="J11" s="1">
        <v>3.9E-2</v>
      </c>
      <c r="K11">
        <v>31.8</v>
      </c>
      <c r="L11">
        <v>1.521E-3</v>
      </c>
      <c r="M11">
        <f t="shared" si="8"/>
        <v>174723624211.03888</v>
      </c>
      <c r="N11">
        <f t="shared" si="1"/>
        <v>-6.5861023747425798E-3</v>
      </c>
      <c r="O11">
        <f t="shared" si="5"/>
        <v>0.65861023747425795</v>
      </c>
      <c r="Q11" s="3">
        <v>2.5</v>
      </c>
      <c r="R11" s="1">
        <v>3.9E-2</v>
      </c>
      <c r="S11">
        <v>39.299999999999997</v>
      </c>
      <c r="T11">
        <v>1.521E-3</v>
      </c>
      <c r="U11">
        <f t="shared" si="9"/>
        <v>215932026147.60461</v>
      </c>
      <c r="V11">
        <f t="shared" si="10"/>
        <v>0.22770962819725188</v>
      </c>
      <c r="W11">
        <f t="shared" si="11"/>
        <v>22.770962819725188</v>
      </c>
    </row>
    <row r="12" spans="1:26" x14ac:dyDescent="0.2">
      <c r="A12" t="s">
        <v>24</v>
      </c>
      <c r="I12" s="3">
        <v>2.5</v>
      </c>
      <c r="J12" s="1">
        <v>4.4999999999999998E-2</v>
      </c>
      <c r="K12">
        <v>42.9</v>
      </c>
      <c r="L12">
        <v>2.0249999999999999E-3</v>
      </c>
      <c r="M12">
        <f t="shared" si="8"/>
        <v>177045946595.73068</v>
      </c>
      <c r="N12">
        <f t="shared" si="1"/>
        <v>6.6177636859369839E-3</v>
      </c>
      <c r="O12">
        <f t="shared" si="5"/>
        <v>0.66177636859369837</v>
      </c>
      <c r="Q12" s="3">
        <v>2.5</v>
      </c>
      <c r="R12" s="1">
        <v>4.4999999999999998E-2</v>
      </c>
      <c r="S12">
        <v>52.8</v>
      </c>
      <c r="T12">
        <v>2.0249999999999999E-3</v>
      </c>
      <c r="U12">
        <f t="shared" si="9"/>
        <v>217902703502.43774</v>
      </c>
      <c r="V12">
        <f t="shared" si="10"/>
        <v>0.23891417069038387</v>
      </c>
      <c r="W12">
        <f t="shared" si="11"/>
        <v>23.891417069038386</v>
      </c>
    </row>
    <row r="13" spans="1:26" x14ac:dyDescent="0.2">
      <c r="A13" s="7" t="s">
        <v>5</v>
      </c>
      <c r="B13" s="7"/>
      <c r="C13" s="7"/>
      <c r="D13" s="7"/>
      <c r="E13" s="7"/>
      <c r="F13" s="7"/>
      <c r="I13" s="3">
        <v>2.5</v>
      </c>
      <c r="J13" s="1">
        <v>5.1499999999999997E-2</v>
      </c>
      <c r="K13">
        <v>56.3</v>
      </c>
      <c r="L13">
        <v>2.6522499999999997E-3</v>
      </c>
      <c r="M13">
        <f t="shared" si="8"/>
        <v>177397567456.6918</v>
      </c>
      <c r="N13">
        <f t="shared" si="1"/>
        <v>8.6169498380730541E-3</v>
      </c>
      <c r="O13">
        <f t="shared" si="5"/>
        <v>0.86169498380730536</v>
      </c>
      <c r="Q13" s="3">
        <v>2.5</v>
      </c>
      <c r="R13" s="1">
        <v>5.1499999999999997E-2</v>
      </c>
      <c r="S13">
        <v>68.599999999999994</v>
      </c>
      <c r="T13">
        <v>2.6522499999999997E-3</v>
      </c>
      <c r="U13">
        <f t="shared" si="9"/>
        <v>216154051998.73993</v>
      </c>
      <c r="V13">
        <f t="shared" si="10"/>
        <v>0.22897198506024535</v>
      </c>
      <c r="W13">
        <f t="shared" si="11"/>
        <v>22.897198506024534</v>
      </c>
    </row>
    <row r="14" spans="1:26" x14ac:dyDescent="0.2">
      <c r="A14" s="7" t="s">
        <v>6</v>
      </c>
      <c r="B14" s="7"/>
      <c r="C14" s="12">
        <v>2</v>
      </c>
      <c r="D14" s="12">
        <v>2.5</v>
      </c>
      <c r="E14" s="12">
        <v>3</v>
      </c>
      <c r="F14" s="12">
        <v>3.5</v>
      </c>
      <c r="I14" s="3">
        <v>2.5</v>
      </c>
      <c r="J14" s="1">
        <v>5.7500000000000002E-2</v>
      </c>
      <c r="K14">
        <v>67.7</v>
      </c>
      <c r="L14">
        <v>3.3062500000000002E-3</v>
      </c>
      <c r="M14">
        <f t="shared" si="8"/>
        <v>171122337056.24075</v>
      </c>
      <c r="N14">
        <f t="shared" si="1"/>
        <v>-2.7061689033788958E-2</v>
      </c>
      <c r="O14">
        <f t="shared" si="5"/>
        <v>2.7061689033788956</v>
      </c>
      <c r="Q14" s="3">
        <v>2.5</v>
      </c>
      <c r="R14" s="1">
        <v>5.7500000000000002E-2</v>
      </c>
      <c r="S14">
        <v>85.2</v>
      </c>
      <c r="T14">
        <v>3.3062500000000002E-3</v>
      </c>
      <c r="U14">
        <f t="shared" si="9"/>
        <v>215356323739.9071</v>
      </c>
      <c r="V14">
        <f t="shared" si="10"/>
        <v>0.224436397257329</v>
      </c>
      <c r="W14">
        <f t="shared" si="11"/>
        <v>22.443639725732901</v>
      </c>
    </row>
    <row r="15" spans="1:26" x14ac:dyDescent="0.2">
      <c r="A15" t="s">
        <v>0</v>
      </c>
      <c r="B15" s="15" t="s">
        <v>11</v>
      </c>
      <c r="C15">
        <v>18.899999999999999</v>
      </c>
      <c r="D15">
        <v>27.6</v>
      </c>
      <c r="E15">
        <v>37.9</v>
      </c>
      <c r="F15">
        <v>49.6</v>
      </c>
      <c r="I15" s="3"/>
      <c r="J15" s="1"/>
      <c r="Q15" s="3"/>
      <c r="R15" s="1"/>
    </row>
    <row r="16" spans="1:26" x14ac:dyDescent="0.2">
      <c r="A16" t="s">
        <v>1</v>
      </c>
      <c r="B16" s="15"/>
      <c r="C16">
        <v>26.4</v>
      </c>
      <c r="D16">
        <v>39.299999999999997</v>
      </c>
      <c r="E16">
        <v>53.3</v>
      </c>
      <c r="F16">
        <v>71.2</v>
      </c>
      <c r="I16" s="3">
        <v>3</v>
      </c>
      <c r="J16" s="1">
        <v>3.2500000000000001E-2</v>
      </c>
      <c r="K16">
        <v>32.5</v>
      </c>
      <c r="L16">
        <v>1.0562500000000001E-3</v>
      </c>
      <c r="M16">
        <f t="shared" si="8"/>
        <v>178258163722.54739</v>
      </c>
      <c r="N16">
        <f t="shared" si="1"/>
        <v>1.3509981874271689E-2</v>
      </c>
      <c r="O16">
        <f t="shared" si="5"/>
        <v>1.3509981874271688</v>
      </c>
      <c r="Q16" s="3">
        <v>3</v>
      </c>
      <c r="R16" s="1">
        <v>3.2500000000000001E-2</v>
      </c>
      <c r="S16">
        <v>37.9</v>
      </c>
      <c r="T16">
        <v>1.0562500000000001E-3</v>
      </c>
      <c r="U16">
        <f t="shared" ref="U16:U20" si="12">(S16/T16)*(1/((0.000000019255)*(Q16^2)-(0.0000000006845)))</f>
        <v>207876443233.37061</v>
      </c>
      <c r="V16">
        <f t="shared" ref="V16:V20" si="13">(U16-(175882001076))/(175882001076)</f>
        <v>0.18190856347799655</v>
      </c>
      <c r="W16">
        <f t="shared" ref="W16:W20" si="14">ABS(V16)*100</f>
        <v>18.190856347799656</v>
      </c>
    </row>
    <row r="17" spans="1:23" x14ac:dyDescent="0.2">
      <c r="A17" t="s">
        <v>2</v>
      </c>
      <c r="B17" s="15"/>
      <c r="C17">
        <v>34.9</v>
      </c>
      <c r="D17">
        <v>52.8</v>
      </c>
      <c r="E17">
        <v>70.900000000000006</v>
      </c>
      <c r="F17">
        <v>94.7</v>
      </c>
      <c r="I17" s="3">
        <v>3</v>
      </c>
      <c r="J17" s="1">
        <v>3.9E-2</v>
      </c>
      <c r="K17">
        <v>44.7</v>
      </c>
      <c r="L17">
        <v>1.521E-3</v>
      </c>
      <c r="M17">
        <f t="shared" si="8"/>
        <v>170259399965.76645</v>
      </c>
      <c r="N17">
        <f t="shared" si="1"/>
        <v>-3.1968030132907006E-2</v>
      </c>
      <c r="O17">
        <f t="shared" si="5"/>
        <v>3.1968030132907006</v>
      </c>
      <c r="Q17" s="3">
        <v>3</v>
      </c>
      <c r="R17" s="1">
        <v>3.9E-2</v>
      </c>
      <c r="S17">
        <v>53.3</v>
      </c>
      <c r="T17">
        <v>1.521E-3</v>
      </c>
      <c r="U17">
        <f t="shared" si="12"/>
        <v>203016242017.34564</v>
      </c>
      <c r="V17">
        <f t="shared" si="13"/>
        <v>0.1542752571345872</v>
      </c>
      <c r="W17">
        <f t="shared" si="14"/>
        <v>15.427525713458721</v>
      </c>
    </row>
    <row r="18" spans="1:23" x14ac:dyDescent="0.2">
      <c r="A18" t="s">
        <v>3</v>
      </c>
      <c r="B18" s="15"/>
      <c r="C18">
        <v>43.9</v>
      </c>
      <c r="D18">
        <v>68.599999999999994</v>
      </c>
      <c r="E18">
        <v>94.2</v>
      </c>
      <c r="F18">
        <v>123.2</v>
      </c>
      <c r="I18" s="3">
        <v>3</v>
      </c>
      <c r="J18" s="1">
        <v>4.4999999999999998E-2</v>
      </c>
      <c r="K18">
        <v>60.1</v>
      </c>
      <c r="L18">
        <v>2.0249999999999999E-3</v>
      </c>
      <c r="M18">
        <f t="shared" si="8"/>
        <v>171942102859.78555</v>
      </c>
      <c r="N18">
        <f t="shared" si="1"/>
        <v>-2.2400803903248667E-2</v>
      </c>
      <c r="O18">
        <f t="shared" si="5"/>
        <v>2.2400803903248665</v>
      </c>
      <c r="Q18" s="3">
        <v>3</v>
      </c>
      <c r="R18" s="1">
        <v>4.4999999999999998E-2</v>
      </c>
      <c r="S18">
        <v>70.900000000000006</v>
      </c>
      <c r="T18">
        <v>2.0249999999999999E-3</v>
      </c>
      <c r="U18">
        <f t="shared" si="12"/>
        <v>202840184571.69379</v>
      </c>
      <c r="V18">
        <f t="shared" si="13"/>
        <v>0.15327425962162519</v>
      </c>
      <c r="W18">
        <f t="shared" si="14"/>
        <v>15.327425962162518</v>
      </c>
    </row>
    <row r="19" spans="1:23" x14ac:dyDescent="0.2">
      <c r="A19" t="s">
        <v>4</v>
      </c>
      <c r="B19" s="15"/>
      <c r="C19">
        <v>57</v>
      </c>
      <c r="D19">
        <v>85.2</v>
      </c>
      <c r="E19" s="4">
        <v>120</v>
      </c>
      <c r="F19">
        <v>156.80000000000001</v>
      </c>
      <c r="I19" s="3">
        <v>3</v>
      </c>
      <c r="J19" s="1">
        <v>5.1499999999999997E-2</v>
      </c>
      <c r="K19">
        <v>77.599999999999994</v>
      </c>
      <c r="L19">
        <v>2.6522499999999997E-3</v>
      </c>
      <c r="M19">
        <f t="shared" si="8"/>
        <v>169504039554.4404</v>
      </c>
      <c r="N19">
        <f t="shared" si="1"/>
        <v>-3.6262730026613885E-2</v>
      </c>
      <c r="O19">
        <f t="shared" si="5"/>
        <v>3.6262730026613883</v>
      </c>
      <c r="Q19" s="3">
        <v>3</v>
      </c>
      <c r="R19" s="1">
        <v>5.1499999999999997E-2</v>
      </c>
      <c r="S19">
        <v>94.2</v>
      </c>
      <c r="T19">
        <v>2.6522499999999997E-3</v>
      </c>
      <c r="U19">
        <f t="shared" si="12"/>
        <v>205763924304.48825</v>
      </c>
      <c r="V19">
        <f t="shared" si="13"/>
        <v>0.16989756226150757</v>
      </c>
      <c r="W19">
        <f t="shared" si="14"/>
        <v>16.989756226150757</v>
      </c>
    </row>
    <row r="20" spans="1:23" x14ac:dyDescent="0.2">
      <c r="I20" s="3">
        <v>3</v>
      </c>
      <c r="J20" s="1">
        <v>5.7500000000000002E-2</v>
      </c>
      <c r="K20">
        <v>95.1</v>
      </c>
      <c r="L20">
        <v>3.3062500000000002E-3</v>
      </c>
      <c r="M20">
        <f t="shared" si="8"/>
        <v>166639370744.94165</v>
      </c>
      <c r="N20">
        <f t="shared" si="1"/>
        <v>-5.2550177246758388E-2</v>
      </c>
      <c r="O20">
        <f t="shared" si="5"/>
        <v>5.2550177246758389</v>
      </c>
      <c r="Q20" s="3">
        <v>3</v>
      </c>
      <c r="R20" s="1">
        <v>5.7500000000000002E-2</v>
      </c>
      <c r="S20" s="4">
        <v>120</v>
      </c>
      <c r="T20">
        <v>3.3062500000000002E-3</v>
      </c>
      <c r="U20">
        <f t="shared" si="12"/>
        <v>210270499362.70239</v>
      </c>
      <c r="V20">
        <f t="shared" si="13"/>
        <v>0.19552028107664554</v>
      </c>
      <c r="W20">
        <f t="shared" si="14"/>
        <v>19.552028107664555</v>
      </c>
    </row>
    <row r="21" spans="1:23" x14ac:dyDescent="0.2">
      <c r="A21" t="s">
        <v>25</v>
      </c>
      <c r="I21" s="3"/>
      <c r="J21" s="1"/>
      <c r="Q21" s="3"/>
      <c r="R21" s="1"/>
    </row>
    <row r="22" spans="1:23" x14ac:dyDescent="0.2">
      <c r="I22" s="3">
        <v>3.5</v>
      </c>
      <c r="J22" s="1">
        <v>3.2500000000000001E-2</v>
      </c>
      <c r="K22">
        <v>44.6</v>
      </c>
      <c r="L22">
        <v>1.0562500000000001E-3</v>
      </c>
      <c r="M22">
        <f t="shared" si="8"/>
        <v>179535638091.47705</v>
      </c>
      <c r="N22">
        <f t="shared" si="1"/>
        <v>2.0773228602842E-2</v>
      </c>
      <c r="O22">
        <f t="shared" si="5"/>
        <v>2.0773228602842</v>
      </c>
      <c r="Q22" s="3">
        <v>3.5</v>
      </c>
      <c r="R22" s="1">
        <v>3.2500000000000001E-2</v>
      </c>
      <c r="S22">
        <v>49.6</v>
      </c>
      <c r="T22">
        <v>1.0562500000000001E-3</v>
      </c>
      <c r="U22">
        <f t="shared" ref="U22:U26" si="15">(S22/T22)*(1/((0.000000019255)*(Q22^2)-(0.0000000006845)))</f>
        <v>199662951778.86234</v>
      </c>
      <c r="V22">
        <f t="shared" ref="V22:V26" si="16">(U22-(175882001076))/(175882001076)</f>
        <v>0.13520968920854157</v>
      </c>
      <c r="W22">
        <f t="shared" ref="W22:W26" si="17">ABS(V22)*100</f>
        <v>13.520968920854157</v>
      </c>
    </row>
    <row r="23" spans="1:23" x14ac:dyDescent="0.2">
      <c r="A23" s="9" t="s">
        <v>5</v>
      </c>
      <c r="B23" s="9"/>
      <c r="C23" s="9"/>
      <c r="D23" s="9"/>
      <c r="E23" s="9"/>
      <c r="F23" s="9"/>
      <c r="I23" s="3">
        <v>3.5</v>
      </c>
      <c r="J23" s="1">
        <v>3.9E-2</v>
      </c>
      <c r="K23">
        <v>61.3</v>
      </c>
      <c r="L23">
        <v>1.521E-3</v>
      </c>
      <c r="M23">
        <f t="shared" si="8"/>
        <v>171361712366.21112</v>
      </c>
      <c r="N23">
        <f t="shared" si="1"/>
        <v>-2.5700689565361649E-2</v>
      </c>
      <c r="O23">
        <f t="shared" si="5"/>
        <v>2.570068956536165</v>
      </c>
      <c r="Q23" s="3">
        <v>3.5</v>
      </c>
      <c r="R23" s="1">
        <v>3.9E-2</v>
      </c>
      <c r="S23">
        <v>71.2</v>
      </c>
      <c r="T23">
        <v>1.521E-3</v>
      </c>
      <c r="U23">
        <f t="shared" si="15"/>
        <v>199036768686.36594</v>
      </c>
      <c r="V23">
        <f t="shared" si="16"/>
        <v>0.13164944376747556</v>
      </c>
      <c r="W23">
        <f t="shared" si="17"/>
        <v>13.164944376747556</v>
      </c>
    </row>
    <row r="24" spans="1:23" x14ac:dyDescent="0.2">
      <c r="A24" s="9" t="s">
        <v>6</v>
      </c>
      <c r="B24" s="9"/>
      <c r="C24" s="13">
        <v>2</v>
      </c>
      <c r="D24" s="13">
        <v>2.5</v>
      </c>
      <c r="E24" s="13">
        <v>3</v>
      </c>
      <c r="F24" s="13">
        <v>3.5</v>
      </c>
      <c r="I24" s="3">
        <v>3.5</v>
      </c>
      <c r="J24" s="1">
        <v>4.4999999999999998E-2</v>
      </c>
      <c r="K24">
        <v>83.3</v>
      </c>
      <c r="L24">
        <v>2.0249999999999999E-3</v>
      </c>
      <c r="M24">
        <f t="shared" si="8"/>
        <v>174905113516.60757</v>
      </c>
      <c r="N24">
        <f t="shared" si="1"/>
        <v>-5.5542213155188331E-3</v>
      </c>
      <c r="O24">
        <f t="shared" si="5"/>
        <v>0.55542213155188336</v>
      </c>
      <c r="Q24" s="3">
        <v>3.5</v>
      </c>
      <c r="R24" s="1">
        <v>4.4999999999999998E-2</v>
      </c>
      <c r="S24">
        <v>94.7</v>
      </c>
      <c r="T24">
        <v>2.0249999999999999E-3</v>
      </c>
      <c r="U24">
        <f t="shared" si="15"/>
        <v>198841707683.34622</v>
      </c>
      <c r="V24">
        <f t="shared" si="16"/>
        <v>0.13054039905666726</v>
      </c>
      <c r="W24">
        <f t="shared" si="17"/>
        <v>13.054039905666725</v>
      </c>
    </row>
    <row r="25" spans="1:23" x14ac:dyDescent="0.2">
      <c r="A25" t="s">
        <v>0</v>
      </c>
      <c r="B25" s="15" t="s">
        <v>11</v>
      </c>
      <c r="C25">
        <v>14.3</v>
      </c>
      <c r="D25">
        <v>20.9</v>
      </c>
      <c r="E25">
        <v>29.8</v>
      </c>
      <c r="F25">
        <v>40.799999999999997</v>
      </c>
      <c r="I25" s="3">
        <v>3.5</v>
      </c>
      <c r="J25" s="1">
        <v>5.1499999999999997E-2</v>
      </c>
      <c r="K25">
        <v>107.6</v>
      </c>
      <c r="L25">
        <v>2.6522499999999997E-3</v>
      </c>
      <c r="M25">
        <f t="shared" si="8"/>
        <v>172496523242.94922</v>
      </c>
      <c r="N25">
        <f t="shared" si="1"/>
        <v>-1.9248574682681086E-2</v>
      </c>
      <c r="O25">
        <f t="shared" si="5"/>
        <v>1.9248574682681086</v>
      </c>
      <c r="Q25" s="3">
        <v>3.5</v>
      </c>
      <c r="R25" s="1">
        <v>5.1499999999999997E-2</v>
      </c>
      <c r="S25">
        <v>123.2</v>
      </c>
      <c r="T25">
        <v>2.6522499999999997E-3</v>
      </c>
      <c r="U25">
        <f t="shared" si="15"/>
        <v>197505312858.09796</v>
      </c>
      <c r="V25">
        <f t="shared" si="16"/>
        <v>0.12294215240793376</v>
      </c>
      <c r="W25">
        <f t="shared" si="17"/>
        <v>12.294215240793376</v>
      </c>
    </row>
    <row r="26" spans="1:23" x14ac:dyDescent="0.2">
      <c r="A26" t="s">
        <v>1</v>
      </c>
      <c r="B26" s="15"/>
      <c r="C26">
        <v>18.399999999999999</v>
      </c>
      <c r="D26">
        <v>28.8</v>
      </c>
      <c r="E26">
        <v>41.8</v>
      </c>
      <c r="F26" s="4">
        <v>58</v>
      </c>
      <c r="I26" s="3">
        <v>3.5</v>
      </c>
      <c r="J26" s="1">
        <v>5.7500000000000002E-2</v>
      </c>
      <c r="K26" s="4">
        <v>132</v>
      </c>
      <c r="L26">
        <v>3.3062500000000002E-3</v>
      </c>
      <c r="M26">
        <f t="shared" si="8"/>
        <v>169754296309.33524</v>
      </c>
      <c r="N26">
        <f t="shared" si="1"/>
        <v>-3.4839862687353292E-2</v>
      </c>
      <c r="O26">
        <f t="shared" si="5"/>
        <v>3.4839862687353294</v>
      </c>
      <c r="Q26" s="3">
        <v>3.5</v>
      </c>
      <c r="R26" s="1">
        <v>5.7500000000000002E-2</v>
      </c>
      <c r="S26">
        <v>156.80000000000001</v>
      </c>
      <c r="T26">
        <v>3.3062500000000002E-3</v>
      </c>
      <c r="U26">
        <f t="shared" si="15"/>
        <v>201647527737.14975</v>
      </c>
      <c r="V26">
        <f t="shared" si="16"/>
        <v>0.14649325401987132</v>
      </c>
      <c r="W26">
        <f t="shared" si="17"/>
        <v>14.649325401987131</v>
      </c>
    </row>
    <row r="27" spans="1:23" x14ac:dyDescent="0.2">
      <c r="A27" t="s">
        <v>2</v>
      </c>
      <c r="B27" s="15"/>
      <c r="C27">
        <v>23.9</v>
      </c>
      <c r="D27">
        <v>38.700000000000003</v>
      </c>
      <c r="E27">
        <v>56.1</v>
      </c>
      <c r="F27">
        <v>78.900000000000006</v>
      </c>
      <c r="I27" s="3"/>
    </row>
    <row r="28" spans="1:23" x14ac:dyDescent="0.2">
      <c r="A28" t="s">
        <v>3</v>
      </c>
      <c r="B28" s="15"/>
      <c r="C28">
        <v>31.1</v>
      </c>
      <c r="D28">
        <v>50.8</v>
      </c>
      <c r="E28">
        <v>71.099999999999994</v>
      </c>
      <c r="F28">
        <v>101.1</v>
      </c>
      <c r="I28" s="13" t="s">
        <v>20</v>
      </c>
      <c r="J28" s="10" t="s">
        <v>18</v>
      </c>
      <c r="K28" s="9" t="s">
        <v>19</v>
      </c>
      <c r="L28" s="9" t="s">
        <v>14</v>
      </c>
      <c r="M28" s="9" t="s">
        <v>15</v>
      </c>
      <c r="N28" s="9" t="s">
        <v>16</v>
      </c>
      <c r="O28" s="9" t="s">
        <v>17</v>
      </c>
    </row>
    <row r="29" spans="1:23" x14ac:dyDescent="0.2">
      <c r="A29" t="s">
        <v>4</v>
      </c>
      <c r="B29" s="15"/>
      <c r="C29">
        <v>39.200000000000003</v>
      </c>
      <c r="D29">
        <v>63.6</v>
      </c>
      <c r="E29">
        <v>91.1</v>
      </c>
      <c r="F29">
        <v>124.9</v>
      </c>
      <c r="I29" s="3">
        <v>2</v>
      </c>
      <c r="J29" s="1">
        <v>3.2500000000000001E-2</v>
      </c>
      <c r="K29">
        <v>14.3</v>
      </c>
      <c r="L29">
        <f>J29^2</f>
        <v>1.0562500000000001E-3</v>
      </c>
      <c r="M29">
        <f>(K29/L29)*(1/((0.0000000192440646158)*(I29^2)-(0.0000000006845)))</f>
        <v>177456409593.59891</v>
      </c>
      <c r="N29">
        <f>(M29-(175882001076))/(175882001076)</f>
        <v>8.9515044630325367E-3</v>
      </c>
      <c r="O29">
        <f>ABS(N29)*100</f>
        <v>0.89515044630325369</v>
      </c>
    </row>
    <row r="30" spans="1:23" x14ac:dyDescent="0.2">
      <c r="I30" s="3">
        <v>2</v>
      </c>
      <c r="J30" s="1">
        <v>3.9E-2</v>
      </c>
      <c r="K30">
        <v>18.399999999999999</v>
      </c>
      <c r="L30">
        <f t="shared" ref="L30:L33" si="18">J30^2</f>
        <v>1.521E-3</v>
      </c>
      <c r="M30">
        <f>(K30/L30)*(1/((0.0000000192440646158)*(I30^2)-(0.0000000006845)))</f>
        <v>158566333358.69366</v>
      </c>
      <c r="N30">
        <f t="shared" ref="N30:N33" si="19">(M30-(175882001076))/(175882001076)</f>
        <v>-9.8450481637538903E-2</v>
      </c>
      <c r="O30">
        <f>ABS(N30)*100</f>
        <v>9.8450481637538907</v>
      </c>
    </row>
    <row r="31" spans="1:23" x14ac:dyDescent="0.2">
      <c r="I31" s="3">
        <v>2</v>
      </c>
      <c r="J31" s="1">
        <v>4.4999999999999998E-2</v>
      </c>
      <c r="K31">
        <v>23.9</v>
      </c>
      <c r="L31">
        <f t="shared" si="18"/>
        <v>2.0249999999999999E-3</v>
      </c>
      <c r="M31">
        <f t="shared" ref="M31:M33" si="20">(K31/L31)*(1/((0.0000000192440646158)*(I31^2)-(0.0000000006845)))</f>
        <v>154701757746.15933</v>
      </c>
      <c r="N31">
        <f t="shared" si="19"/>
        <v>-0.120423029077822</v>
      </c>
      <c r="O31">
        <f t="shared" ref="O31:O33" si="21">ABS(N31)*100</f>
        <v>12.042302907782201</v>
      </c>
    </row>
    <row r="32" spans="1:23" x14ac:dyDescent="0.2">
      <c r="B32" t="s">
        <v>26</v>
      </c>
      <c r="C32" t="s">
        <v>27</v>
      </c>
      <c r="D32" t="s">
        <v>28</v>
      </c>
      <c r="I32" s="3">
        <v>2</v>
      </c>
      <c r="J32" s="1">
        <v>5.1499999999999997E-2</v>
      </c>
      <c r="K32">
        <v>31.1</v>
      </c>
      <c r="L32">
        <f t="shared" si="18"/>
        <v>2.6522499999999997E-3</v>
      </c>
      <c r="M32">
        <f t="shared" si="20"/>
        <v>153698031685.55872</v>
      </c>
      <c r="N32">
        <f t="shared" si="19"/>
        <v>-0.12612984418374576</v>
      </c>
      <c r="O32">
        <f t="shared" si="21"/>
        <v>12.612984418374577</v>
      </c>
    </row>
    <row r="33" spans="1:15" x14ac:dyDescent="0.2">
      <c r="A33" t="s">
        <v>0</v>
      </c>
      <c r="B33">
        <v>2.4500000000000002</v>
      </c>
      <c r="C33">
        <v>3.45</v>
      </c>
      <c r="D33">
        <v>4.24</v>
      </c>
      <c r="I33" s="3">
        <v>2</v>
      </c>
      <c r="J33" s="1">
        <v>5.7500000000000002E-2</v>
      </c>
      <c r="K33">
        <v>39.200000000000003</v>
      </c>
      <c r="L33">
        <f t="shared" si="18"/>
        <v>3.3062500000000002E-3</v>
      </c>
      <c r="M33">
        <f t="shared" si="20"/>
        <v>155407778533.93713</v>
      </c>
      <c r="N33">
        <f t="shared" si="19"/>
        <v>-0.11640885603306159</v>
      </c>
      <c r="O33">
        <f t="shared" si="21"/>
        <v>11.640885603306158</v>
      </c>
    </row>
    <row r="34" spans="1:15" x14ac:dyDescent="0.2">
      <c r="A34" t="s">
        <v>1</v>
      </c>
      <c r="B34">
        <v>2.08</v>
      </c>
      <c r="C34">
        <v>2.91</v>
      </c>
      <c r="D34">
        <v>3.58</v>
      </c>
      <c r="I34" s="3"/>
      <c r="J34" s="1"/>
    </row>
    <row r="35" spans="1:15" x14ac:dyDescent="0.2">
      <c r="A35" t="s">
        <v>2</v>
      </c>
      <c r="B35">
        <v>1.81</v>
      </c>
      <c r="C35">
        <v>2.5499999999999998</v>
      </c>
      <c r="D35">
        <v>3.1</v>
      </c>
      <c r="I35" s="3">
        <v>2.5</v>
      </c>
      <c r="J35" s="1">
        <v>3.2500000000000001E-2</v>
      </c>
      <c r="K35">
        <v>20.9</v>
      </c>
      <c r="L35">
        <v>1.0562500000000001E-3</v>
      </c>
      <c r="M35">
        <f t="shared" ref="M35:M39" si="22">(K35/L35)*(1/((0.000000019255)*(I35^2)-(0.0000000006845)))</f>
        <v>165361075291.05112</v>
      </c>
      <c r="N35">
        <f t="shared" ref="N35:N39" si="23">(M35-(175882001076))/(175882001076)</f>
        <v>-5.9818092360699876E-2</v>
      </c>
      <c r="O35">
        <f t="shared" ref="O35:O39" si="24">ABS(N35)*100</f>
        <v>5.9818092360699877</v>
      </c>
    </row>
    <row r="36" spans="1:15" x14ac:dyDescent="0.2">
      <c r="A36" t="s">
        <v>3</v>
      </c>
      <c r="B36">
        <v>1.6</v>
      </c>
      <c r="C36">
        <v>2.2599999999999998</v>
      </c>
      <c r="D36">
        <v>2.76</v>
      </c>
      <c r="I36" s="3">
        <v>2.5</v>
      </c>
      <c r="J36" s="1">
        <v>3.9E-2</v>
      </c>
      <c r="K36">
        <v>28.8</v>
      </c>
      <c r="L36">
        <v>1.521E-3</v>
      </c>
      <c r="M36">
        <f t="shared" si="22"/>
        <v>158240263436.41257</v>
      </c>
      <c r="N36">
        <f t="shared" si="23"/>
        <v>-0.10030439460354047</v>
      </c>
      <c r="O36">
        <f t="shared" si="24"/>
        <v>10.030439460354048</v>
      </c>
    </row>
    <row r="37" spans="1:15" x14ac:dyDescent="0.2">
      <c r="A37" t="s">
        <v>4</v>
      </c>
      <c r="B37">
        <v>1.44</v>
      </c>
      <c r="C37">
        <v>2</v>
      </c>
      <c r="D37">
        <v>2.4700000000000002</v>
      </c>
      <c r="I37" s="3">
        <v>2.5</v>
      </c>
      <c r="J37" s="1">
        <v>4.4999999999999998E-2</v>
      </c>
      <c r="K37">
        <v>38.700000000000003</v>
      </c>
      <c r="L37">
        <v>2.0249999999999999E-3</v>
      </c>
      <c r="M37">
        <f t="shared" si="22"/>
        <v>159712776998.94586</v>
      </c>
      <c r="N37">
        <f t="shared" si="23"/>
        <v>-9.1932227164434457E-2</v>
      </c>
      <c r="O37">
        <f t="shared" si="24"/>
        <v>9.1932227164434455</v>
      </c>
    </row>
    <row r="38" spans="1:15" x14ac:dyDescent="0.2">
      <c r="I38" s="3">
        <v>2.5</v>
      </c>
      <c r="J38" s="1">
        <v>5.1499999999999997E-2</v>
      </c>
      <c r="K38">
        <v>50.8</v>
      </c>
      <c r="L38">
        <v>2.6522499999999997E-3</v>
      </c>
      <c r="M38">
        <f t="shared" si="22"/>
        <v>160067432092.36136</v>
      </c>
      <c r="N38">
        <f t="shared" si="23"/>
        <v>-8.9915789488914447E-2</v>
      </c>
      <c r="O38">
        <f t="shared" si="24"/>
        <v>8.9915789488914442</v>
      </c>
    </row>
    <row r="39" spans="1:15" x14ac:dyDescent="0.2">
      <c r="A39" t="s">
        <v>23</v>
      </c>
      <c r="I39" s="3">
        <v>2.5</v>
      </c>
      <c r="J39" s="1">
        <v>5.7500000000000002E-2</v>
      </c>
      <c r="K39">
        <v>63.6</v>
      </c>
      <c r="L39">
        <v>3.3062500000000002E-3</v>
      </c>
      <c r="M39">
        <f t="shared" si="22"/>
        <v>160758945890.35318</v>
      </c>
      <c r="N39">
        <f t="shared" si="23"/>
        <v>-8.5984097821993899E-2</v>
      </c>
      <c r="O39">
        <f t="shared" si="24"/>
        <v>8.5984097821993899</v>
      </c>
    </row>
    <row r="40" spans="1:15" x14ac:dyDescent="0.2">
      <c r="A40" t="s">
        <v>5</v>
      </c>
      <c r="I40" s="3"/>
      <c r="J40" s="1"/>
    </row>
    <row r="41" spans="1:15" x14ac:dyDescent="0.2">
      <c r="A41" t="s">
        <v>6</v>
      </c>
      <c r="C41">
        <v>2</v>
      </c>
      <c r="D41">
        <v>2.5</v>
      </c>
      <c r="E41">
        <v>3</v>
      </c>
      <c r="F41">
        <v>3.5</v>
      </c>
      <c r="I41" s="3">
        <v>3</v>
      </c>
      <c r="J41" s="1">
        <v>3.2500000000000001E-2</v>
      </c>
      <c r="K41">
        <v>29.8</v>
      </c>
      <c r="L41">
        <v>1.0562500000000001E-3</v>
      </c>
      <c r="M41">
        <f t="shared" ref="M41:M45" si="25">(K41/L41)*(1/((0.000000019255)*(I41^2)-(0.0000000006845)))</f>
        <v>163449023967.13577</v>
      </c>
      <c r="N41">
        <f t="shared" ref="N41:N45" si="26">(M41-(175882001076))/(175882001076)</f>
        <v>-7.068930892759083E-2</v>
      </c>
      <c r="O41">
        <f t="shared" ref="O41:O45" si="27">ABS(N41)*100</f>
        <v>7.0689308927590826</v>
      </c>
    </row>
    <row r="42" spans="1:15" x14ac:dyDescent="0.2">
      <c r="A42" t="s">
        <v>0</v>
      </c>
      <c r="B42" s="15" t="s">
        <v>11</v>
      </c>
      <c r="C42">
        <v>18.399999999999999</v>
      </c>
      <c r="I42" s="3">
        <v>3</v>
      </c>
      <c r="J42" s="1">
        <v>3.9E-2</v>
      </c>
      <c r="K42">
        <v>41.8</v>
      </c>
      <c r="L42">
        <v>1.521E-3</v>
      </c>
      <c r="M42">
        <f t="shared" si="25"/>
        <v>159213488111.16412</v>
      </c>
      <c r="N42">
        <f t="shared" si="26"/>
        <v>-9.4770999095201786E-2</v>
      </c>
      <c r="O42">
        <f t="shared" si="27"/>
        <v>9.4770999095201791</v>
      </c>
    </row>
    <row r="43" spans="1:15" x14ac:dyDescent="0.2">
      <c r="A43" t="s">
        <v>1</v>
      </c>
      <c r="B43" s="15"/>
      <c r="C43">
        <v>26.4</v>
      </c>
      <c r="I43" s="3">
        <v>3</v>
      </c>
      <c r="J43" s="1">
        <v>4.4999999999999998E-2</v>
      </c>
      <c r="K43">
        <v>56.1</v>
      </c>
      <c r="L43">
        <v>2.0249999999999999E-3</v>
      </c>
      <c r="M43">
        <f t="shared" si="25"/>
        <v>160498368892.41214</v>
      </c>
      <c r="N43">
        <f t="shared" si="26"/>
        <v>-8.7465642245794506E-2</v>
      </c>
      <c r="O43">
        <f t="shared" si="27"/>
        <v>8.7465642245794513</v>
      </c>
    </row>
    <row r="44" spans="1:15" x14ac:dyDescent="0.2">
      <c r="A44" t="s">
        <v>2</v>
      </c>
      <c r="B44" s="15"/>
      <c r="C44" s="4">
        <v>35</v>
      </c>
      <c r="I44" s="3">
        <v>3</v>
      </c>
      <c r="J44" s="1">
        <v>5.1499999999999997E-2</v>
      </c>
      <c r="K44">
        <v>71.099999999999994</v>
      </c>
      <c r="L44">
        <v>2.6522499999999997E-3</v>
      </c>
      <c r="M44">
        <f t="shared" si="25"/>
        <v>155305891911.3494</v>
      </c>
      <c r="N44">
        <f t="shared" si="26"/>
        <v>-0.11698814568160107</v>
      </c>
      <c r="O44">
        <f t="shared" si="27"/>
        <v>11.698814568160106</v>
      </c>
    </row>
    <row r="45" spans="1:15" x14ac:dyDescent="0.2">
      <c r="A45" t="s">
        <v>3</v>
      </c>
      <c r="B45" s="15"/>
      <c r="C45">
        <v>45.8</v>
      </c>
      <c r="I45" s="3">
        <v>3</v>
      </c>
      <c r="J45" s="1">
        <v>5.7500000000000002E-2</v>
      </c>
      <c r="K45">
        <v>91.1</v>
      </c>
      <c r="L45">
        <v>3.3062500000000002E-3</v>
      </c>
      <c r="M45">
        <f t="shared" si="25"/>
        <v>159630354099.51825</v>
      </c>
      <c r="N45">
        <f t="shared" si="26"/>
        <v>-9.2400853282646508E-2</v>
      </c>
      <c r="O45">
        <f t="shared" si="27"/>
        <v>9.2400853282646516</v>
      </c>
    </row>
    <row r="46" spans="1:15" x14ac:dyDescent="0.2">
      <c r="A46" t="s">
        <v>4</v>
      </c>
      <c r="B46" s="15"/>
      <c r="C46">
        <v>56.5</v>
      </c>
      <c r="I46" s="3"/>
      <c r="J46" s="1"/>
    </row>
    <row r="47" spans="1:15" x14ac:dyDescent="0.2">
      <c r="I47" s="3">
        <v>3.5</v>
      </c>
      <c r="J47" s="1">
        <v>3.2500000000000001E-2</v>
      </c>
      <c r="K47">
        <v>40.799999999999997</v>
      </c>
      <c r="L47">
        <v>1.0562500000000001E-3</v>
      </c>
      <c r="M47">
        <f t="shared" ref="M47:M51" si="28">(K47/L47)*(1/((0.000000019255)*(I47^2)-(0.0000000006845)))</f>
        <v>164238879689.06418</v>
      </c>
      <c r="N47">
        <f t="shared" ref="N47:N51" si="29">(M47-(175882001076))/(175882001076)</f>
        <v>-6.6198481457489994E-2</v>
      </c>
      <c r="O47">
        <f t="shared" ref="O47:O51" si="30">ABS(N47)*100</f>
        <v>6.6198481457489997</v>
      </c>
    </row>
    <row r="48" spans="1:15" x14ac:dyDescent="0.2">
      <c r="I48" s="3">
        <v>3.5</v>
      </c>
      <c r="J48" s="1">
        <v>3.9E-2</v>
      </c>
      <c r="K48" s="4">
        <v>58</v>
      </c>
      <c r="L48">
        <v>1.521E-3</v>
      </c>
      <c r="M48">
        <f t="shared" si="28"/>
        <v>162136693592.8262</v>
      </c>
      <c r="N48">
        <f t="shared" si="29"/>
        <v>-7.8150734009640593E-2</v>
      </c>
      <c r="O48">
        <f t="shared" si="30"/>
        <v>7.8150734009640592</v>
      </c>
    </row>
    <row r="49" spans="9:15" x14ac:dyDescent="0.2">
      <c r="I49" s="3">
        <v>3.5</v>
      </c>
      <c r="J49" s="1">
        <v>4.4999999999999998E-2</v>
      </c>
      <c r="K49">
        <v>78.900000000000006</v>
      </c>
      <c r="L49">
        <v>2.0249999999999999E-3</v>
      </c>
      <c r="M49">
        <f t="shared" si="28"/>
        <v>165666428048.74359</v>
      </c>
      <c r="N49">
        <f t="shared" si="29"/>
        <v>-5.8081969529344725E-2</v>
      </c>
      <c r="O49">
        <f t="shared" si="30"/>
        <v>5.8081969529344724</v>
      </c>
    </row>
    <row r="50" spans="9:15" x14ac:dyDescent="0.2">
      <c r="I50" s="3">
        <v>3.5</v>
      </c>
      <c r="J50" s="1">
        <v>5.1499999999999997E-2</v>
      </c>
      <c r="K50">
        <v>101.1</v>
      </c>
      <c r="L50">
        <v>2.6522499999999997E-3</v>
      </c>
      <c r="M50">
        <f t="shared" si="28"/>
        <v>162076194236.63721</v>
      </c>
      <c r="N50">
        <f t="shared" si="29"/>
        <v>-7.8494710970437476E-2</v>
      </c>
      <c r="O50">
        <f t="shared" si="30"/>
        <v>7.8494710970437476</v>
      </c>
    </row>
    <row r="51" spans="9:15" x14ac:dyDescent="0.2">
      <c r="I51" s="3">
        <v>3.5</v>
      </c>
      <c r="J51" s="1">
        <v>5.7500000000000002E-2</v>
      </c>
      <c r="K51">
        <v>124.9</v>
      </c>
      <c r="L51">
        <v>3.3062500000000002E-3</v>
      </c>
      <c r="M51">
        <f t="shared" si="28"/>
        <v>160623572795.72705</v>
      </c>
      <c r="N51">
        <f t="shared" si="29"/>
        <v>-8.6753779164018385E-2</v>
      </c>
      <c r="O51">
        <f t="shared" si="30"/>
        <v>8.675377916401839</v>
      </c>
    </row>
  </sheetData>
  <mergeCells count="4">
    <mergeCell ref="B6:B10"/>
    <mergeCell ref="B15:B19"/>
    <mergeCell ref="B42:B46"/>
    <mergeCell ref="B25:B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F3AD-2E9C-1E4D-8B06-556C4C7558E8}">
  <dimension ref="A4:P41"/>
  <sheetViews>
    <sheetView tabSelected="1" topLeftCell="A18" workbookViewId="0">
      <selection activeCell="K3" sqref="K3"/>
    </sheetView>
  </sheetViews>
  <sheetFormatPr baseColWidth="10" defaultRowHeight="16" x14ac:dyDescent="0.2"/>
  <cols>
    <col min="10" max="10" width="12" customWidth="1"/>
  </cols>
  <sheetData>
    <row r="4" spans="1:14" x14ac:dyDescent="0.2">
      <c r="A4" t="s">
        <v>32</v>
      </c>
      <c r="I4" t="s">
        <v>29</v>
      </c>
    </row>
    <row r="5" spans="1:14" x14ac:dyDescent="0.2">
      <c r="A5" t="s">
        <v>5</v>
      </c>
      <c r="I5" t="s">
        <v>5</v>
      </c>
    </row>
    <row r="6" spans="1:14" x14ac:dyDescent="0.2">
      <c r="A6" t="s">
        <v>6</v>
      </c>
      <c r="C6" s="3">
        <v>2</v>
      </c>
      <c r="D6" s="3">
        <v>2.5</v>
      </c>
      <c r="E6" s="3">
        <v>3</v>
      </c>
      <c r="F6" s="3">
        <v>3.5</v>
      </c>
      <c r="I6" t="s">
        <v>6</v>
      </c>
      <c r="K6" s="3">
        <v>2</v>
      </c>
      <c r="L6" s="3">
        <v>2.5</v>
      </c>
      <c r="M6" s="3">
        <v>3</v>
      </c>
      <c r="N6" s="3">
        <v>3.5</v>
      </c>
    </row>
    <row r="7" spans="1:14" ht="16" customHeight="1" x14ac:dyDescent="0.2">
      <c r="A7" t="s">
        <v>0</v>
      </c>
      <c r="B7" s="15" t="s">
        <v>11</v>
      </c>
      <c r="C7">
        <v>19.600000000000001</v>
      </c>
      <c r="D7">
        <v>28.5</v>
      </c>
      <c r="E7">
        <v>38.9</v>
      </c>
      <c r="F7">
        <v>52.5</v>
      </c>
      <c r="I7" t="s">
        <v>0</v>
      </c>
      <c r="J7" s="16" t="s">
        <v>11</v>
      </c>
      <c r="K7">
        <v>14.5</v>
      </c>
      <c r="L7">
        <v>20.5</v>
      </c>
      <c r="M7">
        <v>30.7</v>
      </c>
      <c r="N7">
        <v>41.6</v>
      </c>
    </row>
    <row r="8" spans="1:14" x14ac:dyDescent="0.2">
      <c r="A8" t="s">
        <v>1</v>
      </c>
      <c r="B8" s="15"/>
      <c r="C8" s="4">
        <v>27</v>
      </c>
      <c r="D8">
        <v>39.799999999999997</v>
      </c>
      <c r="E8">
        <v>54.5</v>
      </c>
      <c r="F8">
        <v>72.599999999999994</v>
      </c>
      <c r="I8" t="s">
        <v>1</v>
      </c>
      <c r="J8" s="16"/>
      <c r="K8" s="4">
        <v>18.8</v>
      </c>
      <c r="L8">
        <v>28.5</v>
      </c>
      <c r="M8">
        <v>43.5</v>
      </c>
      <c r="N8">
        <v>56.8</v>
      </c>
    </row>
    <row r="9" spans="1:14" x14ac:dyDescent="0.2">
      <c r="A9" t="s">
        <v>2</v>
      </c>
      <c r="B9" s="15"/>
      <c r="C9">
        <v>36.299999999999997</v>
      </c>
      <c r="D9" s="4">
        <v>54</v>
      </c>
      <c r="E9">
        <v>72.900000000000006</v>
      </c>
      <c r="F9">
        <v>97.4</v>
      </c>
      <c r="I9" t="s">
        <v>2</v>
      </c>
      <c r="J9" s="16"/>
      <c r="K9">
        <v>24.1</v>
      </c>
      <c r="L9" s="4">
        <v>37.299999999999997</v>
      </c>
      <c r="M9">
        <v>57.3</v>
      </c>
      <c r="N9">
        <v>76.900000000000006</v>
      </c>
    </row>
    <row r="10" spans="1:14" x14ac:dyDescent="0.2">
      <c r="A10" t="s">
        <v>3</v>
      </c>
      <c r="B10" s="15"/>
      <c r="C10">
        <v>47.9</v>
      </c>
      <c r="D10">
        <v>68.900000000000006</v>
      </c>
      <c r="E10">
        <v>95.1</v>
      </c>
      <c r="F10">
        <v>126.8</v>
      </c>
      <c r="I10" t="s">
        <v>3</v>
      </c>
      <c r="J10" s="16"/>
      <c r="K10">
        <v>31.2</v>
      </c>
      <c r="L10">
        <v>49.1</v>
      </c>
      <c r="M10">
        <v>74.099999999999994</v>
      </c>
      <c r="N10">
        <v>98.4</v>
      </c>
    </row>
    <row r="11" spans="1:14" x14ac:dyDescent="0.2">
      <c r="A11" t="s">
        <v>4</v>
      </c>
      <c r="B11" s="15"/>
      <c r="C11">
        <v>57.9</v>
      </c>
      <c r="D11">
        <v>87.8</v>
      </c>
      <c r="E11">
        <v>121.2</v>
      </c>
      <c r="F11" s="4">
        <v>162.80000000000001</v>
      </c>
      <c r="I11" t="s">
        <v>4</v>
      </c>
      <c r="J11" s="16"/>
      <c r="K11">
        <v>38.5</v>
      </c>
      <c r="L11" s="4">
        <v>62</v>
      </c>
      <c r="M11">
        <v>91.8</v>
      </c>
      <c r="N11" s="4">
        <v>123.9</v>
      </c>
    </row>
    <row r="14" spans="1:14" x14ac:dyDescent="0.2">
      <c r="A14" t="s">
        <v>29</v>
      </c>
      <c r="I14" t="s">
        <v>31</v>
      </c>
    </row>
    <row r="15" spans="1:14" x14ac:dyDescent="0.2">
      <c r="A15" t="s">
        <v>5</v>
      </c>
      <c r="I15" t="s">
        <v>5</v>
      </c>
    </row>
    <row r="16" spans="1:14" x14ac:dyDescent="0.2">
      <c r="A16" t="s">
        <v>6</v>
      </c>
      <c r="C16" s="3">
        <v>2</v>
      </c>
      <c r="D16" s="3">
        <v>2.5</v>
      </c>
      <c r="E16" s="3">
        <v>3</v>
      </c>
      <c r="F16" s="3">
        <v>3.5</v>
      </c>
      <c r="I16" t="s">
        <v>6</v>
      </c>
      <c r="K16" s="3">
        <v>2</v>
      </c>
      <c r="L16" s="3">
        <v>2.5</v>
      </c>
      <c r="M16" s="3">
        <v>3</v>
      </c>
      <c r="N16" s="3">
        <v>3.5</v>
      </c>
    </row>
    <row r="17" spans="1:16" x14ac:dyDescent="0.2">
      <c r="A17" t="s">
        <v>0</v>
      </c>
      <c r="B17" s="15" t="s">
        <v>11</v>
      </c>
      <c r="C17">
        <v>19.899999999999999</v>
      </c>
      <c r="D17">
        <v>28.8</v>
      </c>
      <c r="E17">
        <v>38.6</v>
      </c>
      <c r="F17" s="4">
        <v>51</v>
      </c>
      <c r="I17" t="s">
        <v>0</v>
      </c>
      <c r="J17" s="16" t="s">
        <v>11</v>
      </c>
      <c r="K17">
        <v>14.5</v>
      </c>
      <c r="L17">
        <v>20.8</v>
      </c>
      <c r="M17">
        <v>29.7</v>
      </c>
      <c r="N17">
        <v>40.9</v>
      </c>
    </row>
    <row r="18" spans="1:16" x14ac:dyDescent="0.2">
      <c r="A18" t="s">
        <v>1</v>
      </c>
      <c r="B18" s="15"/>
      <c r="C18" s="4">
        <v>27.1</v>
      </c>
      <c r="D18">
        <v>39.6</v>
      </c>
      <c r="E18">
        <v>54.4</v>
      </c>
      <c r="F18">
        <v>71.900000000000006</v>
      </c>
      <c r="I18" t="s">
        <v>1</v>
      </c>
      <c r="J18" s="16"/>
      <c r="K18" s="4">
        <v>18.600000000000001</v>
      </c>
      <c r="L18">
        <v>28.9</v>
      </c>
      <c r="M18">
        <v>42.1</v>
      </c>
      <c r="N18">
        <v>57.5</v>
      </c>
    </row>
    <row r="19" spans="1:16" x14ac:dyDescent="0.2">
      <c r="A19" t="s">
        <v>2</v>
      </c>
      <c r="B19" s="15"/>
      <c r="C19">
        <v>36.5</v>
      </c>
      <c r="D19" s="4">
        <v>52.8</v>
      </c>
      <c r="E19">
        <v>73.3</v>
      </c>
      <c r="F19">
        <v>98.3</v>
      </c>
      <c r="I19" t="s">
        <v>2</v>
      </c>
      <c r="J19" s="16"/>
      <c r="K19">
        <v>24.9</v>
      </c>
      <c r="L19" s="4">
        <v>38.6</v>
      </c>
      <c r="M19">
        <v>57.1</v>
      </c>
      <c r="N19">
        <v>76.8</v>
      </c>
    </row>
    <row r="20" spans="1:16" x14ac:dyDescent="0.2">
      <c r="A20" t="s">
        <v>3</v>
      </c>
      <c r="B20" s="15"/>
      <c r="C20">
        <v>45.5</v>
      </c>
      <c r="D20">
        <v>68.7</v>
      </c>
      <c r="E20">
        <v>96.2</v>
      </c>
      <c r="F20">
        <v>125.7</v>
      </c>
      <c r="H20" t="s">
        <v>30</v>
      </c>
      <c r="I20" t="s">
        <v>3</v>
      </c>
      <c r="J20" s="16"/>
      <c r="K20">
        <v>31.4</v>
      </c>
      <c r="L20">
        <v>49.4</v>
      </c>
      <c r="M20">
        <v>74.099999999999994</v>
      </c>
      <c r="N20">
        <v>99.9</v>
      </c>
    </row>
    <row r="21" spans="1:16" x14ac:dyDescent="0.2">
      <c r="A21" t="s">
        <v>4</v>
      </c>
      <c r="B21" s="15"/>
      <c r="C21">
        <v>57.5</v>
      </c>
      <c r="D21">
        <v>85.5</v>
      </c>
      <c r="E21">
        <v>122.8</v>
      </c>
      <c r="F21" s="4">
        <v>156</v>
      </c>
      <c r="I21" t="s">
        <v>4</v>
      </c>
      <c r="J21" s="16"/>
      <c r="K21">
        <v>39.4</v>
      </c>
      <c r="L21" s="4">
        <v>64</v>
      </c>
      <c r="M21">
        <v>91.8</v>
      </c>
      <c r="N21" s="4">
        <v>126.4</v>
      </c>
    </row>
    <row r="24" spans="1:16" x14ac:dyDescent="0.2">
      <c r="A24" t="s">
        <v>29</v>
      </c>
      <c r="I24" t="s">
        <v>31</v>
      </c>
    </row>
    <row r="25" spans="1:16" x14ac:dyDescent="0.2">
      <c r="A25" t="s">
        <v>5</v>
      </c>
      <c r="I25" t="s">
        <v>5</v>
      </c>
    </row>
    <row r="26" spans="1:16" x14ac:dyDescent="0.2">
      <c r="A26" t="s">
        <v>6</v>
      </c>
      <c r="C26" s="3">
        <v>2</v>
      </c>
      <c r="D26" s="3">
        <v>2.5</v>
      </c>
      <c r="E26" s="3">
        <v>3</v>
      </c>
      <c r="F26" s="3">
        <v>3.5</v>
      </c>
      <c r="I26" t="s">
        <v>6</v>
      </c>
      <c r="K26" s="3">
        <v>2</v>
      </c>
      <c r="L26" s="3">
        <v>2.5</v>
      </c>
      <c r="M26" s="3">
        <v>3</v>
      </c>
      <c r="N26" s="3">
        <v>3.5</v>
      </c>
    </row>
    <row r="27" spans="1:16" x14ac:dyDescent="0.2">
      <c r="A27" t="s">
        <v>0</v>
      </c>
      <c r="B27" s="15" t="s">
        <v>11</v>
      </c>
      <c r="C27">
        <v>19.899999999999999</v>
      </c>
      <c r="D27">
        <v>27.8</v>
      </c>
      <c r="E27">
        <v>38.200000000000003</v>
      </c>
      <c r="F27" s="4">
        <v>51.7</v>
      </c>
      <c r="I27" t="s">
        <v>0</v>
      </c>
      <c r="J27" s="16" t="s">
        <v>11</v>
      </c>
      <c r="K27">
        <v>14.5</v>
      </c>
      <c r="L27">
        <v>20.6</v>
      </c>
      <c r="M27" s="4">
        <v>30</v>
      </c>
      <c r="N27">
        <v>41.2</v>
      </c>
    </row>
    <row r="28" spans="1:16" x14ac:dyDescent="0.2">
      <c r="A28" t="s">
        <v>1</v>
      </c>
      <c r="B28" s="15"/>
      <c r="C28" s="4">
        <v>26.6</v>
      </c>
      <c r="D28">
        <v>38.1</v>
      </c>
      <c r="E28">
        <v>53.6</v>
      </c>
      <c r="F28">
        <v>71.5</v>
      </c>
      <c r="I28" t="s">
        <v>1</v>
      </c>
      <c r="J28" s="16"/>
      <c r="K28" s="4">
        <v>19.600000000000001</v>
      </c>
      <c r="L28">
        <v>28.8</v>
      </c>
      <c r="M28">
        <v>42.1</v>
      </c>
      <c r="N28">
        <v>58.8</v>
      </c>
    </row>
    <row r="29" spans="1:16" x14ac:dyDescent="0.2">
      <c r="A29" t="s">
        <v>2</v>
      </c>
      <c r="B29" s="15"/>
      <c r="C29">
        <v>35.799999999999997</v>
      </c>
      <c r="D29" s="4">
        <v>52.3</v>
      </c>
      <c r="E29">
        <v>73.8</v>
      </c>
      <c r="F29" s="4">
        <v>96</v>
      </c>
      <c r="I29" t="s">
        <v>2</v>
      </c>
      <c r="J29" s="16"/>
      <c r="K29">
        <v>25.6</v>
      </c>
      <c r="L29" s="4">
        <v>38.6</v>
      </c>
      <c r="M29">
        <v>56.1</v>
      </c>
      <c r="N29">
        <v>77.099999999999994</v>
      </c>
    </row>
    <row r="30" spans="1:16" x14ac:dyDescent="0.2">
      <c r="A30" t="s">
        <v>3</v>
      </c>
      <c r="B30" s="15"/>
      <c r="C30">
        <v>46.3</v>
      </c>
      <c r="D30">
        <v>68.8</v>
      </c>
      <c r="E30">
        <v>93.2</v>
      </c>
      <c r="F30">
        <v>125.1</v>
      </c>
      <c r="I30" t="s">
        <v>3</v>
      </c>
      <c r="J30" s="16"/>
      <c r="K30">
        <v>31.9</v>
      </c>
      <c r="L30">
        <v>49.3</v>
      </c>
      <c r="M30">
        <v>72.2</v>
      </c>
      <c r="N30">
        <v>100.5</v>
      </c>
      <c r="P30">
        <f>1/297</f>
        <v>3.3670033670033669E-3</v>
      </c>
    </row>
    <row r="31" spans="1:16" x14ac:dyDescent="0.2">
      <c r="A31" t="s">
        <v>4</v>
      </c>
      <c r="B31" s="15"/>
      <c r="C31">
        <v>57.5</v>
      </c>
      <c r="D31">
        <v>58.1</v>
      </c>
      <c r="E31">
        <v>120.2</v>
      </c>
      <c r="F31" s="4">
        <v>158.5</v>
      </c>
      <c r="I31" t="s">
        <v>4</v>
      </c>
      <c r="J31" s="16"/>
      <c r="K31">
        <v>40.1</v>
      </c>
      <c r="L31" s="4">
        <v>63.6</v>
      </c>
      <c r="M31">
        <v>89.9</v>
      </c>
      <c r="N31" s="4">
        <v>122.5</v>
      </c>
    </row>
    <row r="34" spans="1:14" x14ac:dyDescent="0.2">
      <c r="A34" t="s">
        <v>29</v>
      </c>
      <c r="I34" t="s">
        <v>31</v>
      </c>
    </row>
    <row r="35" spans="1:14" x14ac:dyDescent="0.2">
      <c r="A35" t="s">
        <v>5</v>
      </c>
      <c r="I35" t="s">
        <v>5</v>
      </c>
    </row>
    <row r="36" spans="1:14" x14ac:dyDescent="0.2">
      <c r="A36" t="s">
        <v>6</v>
      </c>
      <c r="C36" s="3">
        <v>2</v>
      </c>
      <c r="D36" s="3">
        <v>2.5</v>
      </c>
      <c r="E36" s="3">
        <v>3</v>
      </c>
      <c r="F36" s="3">
        <v>3.5</v>
      </c>
      <c r="I36" t="s">
        <v>6</v>
      </c>
      <c r="K36" s="3">
        <v>2</v>
      </c>
      <c r="L36" s="3">
        <v>2.5</v>
      </c>
      <c r="M36" s="3">
        <v>3</v>
      </c>
      <c r="N36" s="3">
        <v>3.5</v>
      </c>
    </row>
    <row r="37" spans="1:14" x14ac:dyDescent="0.2">
      <c r="A37" t="s">
        <v>0</v>
      </c>
      <c r="B37" s="15" t="s">
        <v>11</v>
      </c>
      <c r="C37">
        <v>19.600000000000001</v>
      </c>
      <c r="D37">
        <v>27.3</v>
      </c>
      <c r="E37">
        <v>38.6</v>
      </c>
      <c r="F37" s="4">
        <v>50.7</v>
      </c>
      <c r="I37" t="s">
        <v>0</v>
      </c>
      <c r="J37" s="16" t="s">
        <v>11</v>
      </c>
      <c r="K37">
        <v>14.4</v>
      </c>
      <c r="L37">
        <v>21.2</v>
      </c>
      <c r="M37" s="4">
        <v>30.4</v>
      </c>
      <c r="N37">
        <v>41.2</v>
      </c>
    </row>
    <row r="38" spans="1:14" x14ac:dyDescent="0.2">
      <c r="A38" t="s">
        <v>1</v>
      </c>
      <c r="B38" s="15"/>
      <c r="C38" s="4">
        <v>26.2</v>
      </c>
      <c r="D38">
        <v>39.9</v>
      </c>
      <c r="E38">
        <v>54.4</v>
      </c>
      <c r="F38">
        <v>70.5</v>
      </c>
      <c r="I38" t="s">
        <v>1</v>
      </c>
      <c r="J38" s="16"/>
      <c r="K38" s="4">
        <v>18.899999999999999</v>
      </c>
      <c r="L38">
        <v>29.1</v>
      </c>
      <c r="M38">
        <v>43.1</v>
      </c>
      <c r="N38">
        <v>58.1</v>
      </c>
    </row>
    <row r="39" spans="1:14" x14ac:dyDescent="0.2">
      <c r="A39" t="s">
        <v>2</v>
      </c>
      <c r="B39" s="15"/>
      <c r="C39">
        <v>34.700000000000003</v>
      </c>
      <c r="D39" s="4">
        <v>52.8</v>
      </c>
      <c r="E39">
        <v>72.099999999999994</v>
      </c>
      <c r="F39" s="4">
        <v>96.1</v>
      </c>
      <c r="I39" t="s">
        <v>2</v>
      </c>
      <c r="J39" s="16"/>
      <c r="K39">
        <v>24.2</v>
      </c>
      <c r="L39" s="4">
        <v>38.9</v>
      </c>
      <c r="M39">
        <v>57.1</v>
      </c>
      <c r="N39">
        <v>76.7</v>
      </c>
    </row>
    <row r="40" spans="1:14" x14ac:dyDescent="0.2">
      <c r="A40" t="s">
        <v>3</v>
      </c>
      <c r="B40" s="15"/>
      <c r="C40">
        <v>46.3</v>
      </c>
      <c r="D40">
        <v>68.2</v>
      </c>
      <c r="E40">
        <v>94.5</v>
      </c>
      <c r="F40" s="4">
        <v>125</v>
      </c>
      <c r="I40" t="s">
        <v>3</v>
      </c>
      <c r="J40" s="16"/>
      <c r="K40">
        <v>31.2</v>
      </c>
      <c r="L40">
        <v>49.9</v>
      </c>
      <c r="M40">
        <v>74.2</v>
      </c>
      <c r="N40">
        <v>100.2</v>
      </c>
    </row>
    <row r="41" spans="1:14" x14ac:dyDescent="0.2">
      <c r="A41" t="s">
        <v>4</v>
      </c>
      <c r="B41" s="15"/>
      <c r="C41">
        <v>56.8</v>
      </c>
      <c r="D41">
        <v>58.6</v>
      </c>
      <c r="E41">
        <v>117.2</v>
      </c>
      <c r="F41" s="4">
        <v>155.80000000000001</v>
      </c>
      <c r="I41" t="s">
        <v>4</v>
      </c>
      <c r="J41" s="16"/>
      <c r="K41">
        <v>29.4</v>
      </c>
      <c r="L41" s="4">
        <v>62.1</v>
      </c>
      <c r="M41">
        <v>91.8</v>
      </c>
      <c r="N41" s="4">
        <v>126.2</v>
      </c>
    </row>
  </sheetData>
  <mergeCells count="8">
    <mergeCell ref="B7:B11"/>
    <mergeCell ref="B17:B21"/>
    <mergeCell ref="B27:B31"/>
    <mergeCell ref="B37:B41"/>
    <mergeCell ref="J7:J11"/>
    <mergeCell ref="J17:J21"/>
    <mergeCell ref="J27:J31"/>
    <mergeCell ref="J37: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Galloway-Sprietsma, Maria Elise - (mariags7)</dc:creator>
  <cp:lastModifiedBy>Andres Jaramillo</cp:lastModifiedBy>
  <dcterms:created xsi:type="dcterms:W3CDTF">2020-01-21T22:53:34Z</dcterms:created>
  <dcterms:modified xsi:type="dcterms:W3CDTF">2020-02-05T03:53:38Z</dcterms:modified>
</cp:coreProperties>
</file>