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gs/Documents/University of Arizona/Spring 2020/Phys 381 Lab/"/>
    </mc:Choice>
  </mc:AlternateContent>
  <xr:revisionPtr revIDLastSave="0" documentId="13_ncr:1_{B2ED2EE2-A134-0C49-A89B-C3E95B6B5ABF}" xr6:coauthVersionLast="45" xr6:coauthVersionMax="45" xr10:uidLastSave="{00000000-0000-0000-0000-000000000000}"/>
  <bookViews>
    <workbookView xWindow="0" yWindow="460" windowWidth="28800" windowHeight="15940" activeTab="1" xr2:uid="{E256F0DD-45D0-B544-B92A-7D2E3C78CA45}"/>
  </bookViews>
  <sheets>
    <sheet name="Week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E21" i="1"/>
  <c r="E22" i="1"/>
  <c r="E23" i="1"/>
  <c r="E24" i="1"/>
  <c r="F21" i="1"/>
  <c r="G21" i="1" s="1"/>
  <c r="E38" i="1"/>
  <c r="E39" i="1"/>
  <c r="E40" i="1"/>
  <c r="F40" i="1" s="1"/>
  <c r="G40" i="1" s="1"/>
  <c r="E41" i="1"/>
  <c r="E42" i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26" i="1"/>
  <c r="E27" i="1"/>
  <c r="F27" i="1" s="1"/>
  <c r="G27" i="1" s="1"/>
  <c r="E28" i="1"/>
  <c r="F28" i="1" s="1"/>
  <c r="G28" i="1" s="1"/>
  <c r="E29" i="1"/>
  <c r="E30" i="1"/>
  <c r="F22" i="1"/>
  <c r="G22" i="1" s="1"/>
  <c r="F23" i="1"/>
  <c r="G23" i="1" s="1"/>
  <c r="F24" i="1"/>
  <c r="G24" i="1" s="1"/>
  <c r="L6" i="1"/>
  <c r="L7" i="1"/>
  <c r="L8" i="1"/>
  <c r="L9" i="1"/>
  <c r="L5" i="1"/>
  <c r="K6" i="1"/>
  <c r="K7" i="1"/>
  <c r="K8" i="1"/>
  <c r="K9" i="1"/>
  <c r="K5" i="1"/>
  <c r="D13" i="1"/>
  <c r="D14" i="1"/>
  <c r="D15" i="1"/>
  <c r="D16" i="1"/>
  <c r="D12" i="1"/>
  <c r="J6" i="1"/>
  <c r="J7" i="1"/>
  <c r="J8" i="1"/>
  <c r="J9" i="1"/>
  <c r="J5" i="1"/>
  <c r="I6" i="1"/>
  <c r="I7" i="1"/>
  <c r="I8" i="1"/>
  <c r="I9" i="1"/>
  <c r="I5" i="1"/>
  <c r="F26" i="1"/>
  <c r="G26" i="1" s="1"/>
  <c r="F29" i="1"/>
  <c r="G29" i="1" s="1"/>
  <c r="F30" i="1"/>
  <c r="G30" i="1" s="1"/>
  <c r="F38" i="1"/>
  <c r="G38" i="1" s="1"/>
  <c r="F39" i="1"/>
  <c r="G39" i="1" s="1"/>
  <c r="F41" i="1"/>
  <c r="G41" i="1" s="1"/>
  <c r="F42" i="1"/>
  <c r="G42" i="1" s="1"/>
  <c r="D21" i="1"/>
  <c r="D22" i="1"/>
  <c r="D23" i="1"/>
  <c r="D24" i="1"/>
  <c r="D20" i="1"/>
  <c r="C13" i="1"/>
  <c r="C14" i="1"/>
  <c r="C15" i="1"/>
  <c r="C16" i="1"/>
  <c r="C12" i="1"/>
  <c r="E44" i="1" l="1"/>
  <c r="F44" i="1" s="1"/>
  <c r="G44" i="1" s="1"/>
</calcChain>
</file>

<file path=xl/sharedStrings.xml><?xml version="1.0" encoding="utf-8"?>
<sst xmlns="http://schemas.openxmlformats.org/spreadsheetml/2006/main" count="71" uniqueCount="29">
  <si>
    <t>Prong 1</t>
  </si>
  <si>
    <t>Prong 2</t>
  </si>
  <si>
    <t>Prong 3</t>
  </si>
  <si>
    <t>Prong 4</t>
  </si>
  <si>
    <t>Prong 5</t>
  </si>
  <si>
    <t>Filament Current (A)</t>
  </si>
  <si>
    <t>Helmholtz Current (A)</t>
  </si>
  <si>
    <t xml:space="preserve">2.0 </t>
  </si>
  <si>
    <t xml:space="preserve">2.5 </t>
  </si>
  <si>
    <t xml:space="preserve">3.0 </t>
  </si>
  <si>
    <t xml:space="preserve">3.5 </t>
  </si>
  <si>
    <t>Accelterating Voltage (V)</t>
  </si>
  <si>
    <t>Diameter (m)</t>
  </si>
  <si>
    <t>Radius (m)</t>
  </si>
  <si>
    <t>r^2</t>
  </si>
  <si>
    <t>e/m</t>
  </si>
  <si>
    <t>Error</t>
  </si>
  <si>
    <t>Percent Error</t>
  </si>
  <si>
    <t>radius (m)</t>
  </si>
  <si>
    <t xml:space="preserve">V </t>
  </si>
  <si>
    <t>Current (A)</t>
  </si>
  <si>
    <t>Magnitude inside glass is 338 mT</t>
  </si>
  <si>
    <t>(parallel to Earth's Mag Field)</t>
  </si>
  <si>
    <t>New setup</t>
  </si>
  <si>
    <t>(anti-parallel to earths magnetic field)</t>
  </si>
  <si>
    <t>(parallel to earths mag field)</t>
  </si>
  <si>
    <t>20 V</t>
  </si>
  <si>
    <t>40 V</t>
  </si>
  <si>
    <t>60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</si>
</sst>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49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vs Voltage, Week 1 Data (1/21/20)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4043001321545"/>
          <c:y val="0.12555711308320547"/>
          <c:w val="0.68255932691702592"/>
          <c:h val="0.71439158227751443"/>
        </c:manualLayout>
      </c:layout>
      <c:scatterChart>
        <c:scatterStyle val="lineMarker"/>
        <c:varyColors val="0"/>
        <c:ser>
          <c:idx val="0"/>
          <c:order val="0"/>
          <c:tx>
            <c:v>2.0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92724131556592"/>
                  <c:y val="-0.197811012774316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947.21x - 17.719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0.9867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Week1!$C$5:$C$9</c:f>
              <c:numCache>
                <c:formatCode>0.00</c:formatCode>
                <c:ptCount val="5"/>
                <c:pt idx="0">
                  <c:v>14.25</c:v>
                </c:pt>
                <c:pt idx="1">
                  <c:v>18.55</c:v>
                </c:pt>
                <c:pt idx="2">
                  <c:v>23.8</c:v>
                </c:pt>
                <c:pt idx="3">
                  <c:v>30.5</c:v>
                </c:pt>
                <c:pt idx="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1-AC40-8712-9B16CD287FBB}"/>
            </c:ext>
          </c:extLst>
        </c:ser>
        <c:ser>
          <c:idx val="1"/>
          <c:order val="1"/>
          <c:tx>
            <c:v>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63077880651961"/>
                  <c:y val="-0.183956831120688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1602x - 33.15</a:t>
                    </a:r>
                    <a:br>
                      <a:rPr lang="en-US" sz="1300" baseline="0"/>
                    </a:br>
                    <a:r>
                      <a:rPr lang="en-US" sz="1300" baseline="0"/>
                      <a:t>R² = 0.9919</a:t>
                    </a:r>
                    <a:endParaRPr lang="en-US" sz="1300"/>
                  </a:p>
                </c:rich>
              </c:tx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Week1!$D$5:$D$9</c:f>
              <c:numCache>
                <c:formatCode>0.00</c:formatCode>
                <c:ptCount val="5"/>
                <c:pt idx="0">
                  <c:v>20.5</c:v>
                </c:pt>
                <c:pt idx="1">
                  <c:v>28.3</c:v>
                </c:pt>
                <c:pt idx="2">
                  <c:v>37.700000000000003</c:v>
                </c:pt>
                <c:pt idx="3">
                  <c:v>48.5</c:v>
                </c:pt>
                <c:pt idx="4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1-AC40-8712-9B16CD287FBB}"/>
            </c:ext>
          </c:extLst>
        </c:ser>
        <c:ser>
          <c:idx val="2"/>
          <c:order val="2"/>
          <c:tx>
            <c:v>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961016900821244"/>
                  <c:y val="-0.14731918590959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2352.3x - 49.611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0.9947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Week1!$E$5:$E$9</c:f>
              <c:numCache>
                <c:formatCode>0.00</c:formatCode>
                <c:ptCount val="5"/>
                <c:pt idx="0">
                  <c:v>28.8</c:v>
                </c:pt>
                <c:pt idx="1">
                  <c:v>40.799999999999997</c:v>
                </c:pt>
                <c:pt idx="2">
                  <c:v>54.6</c:v>
                </c:pt>
                <c:pt idx="3">
                  <c:v>70.900000000000006</c:v>
                </c:pt>
                <c:pt idx="4">
                  <c:v>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1-AC40-8712-9B16CD287FBB}"/>
            </c:ext>
          </c:extLst>
        </c:ser>
        <c:ser>
          <c:idx val="3"/>
          <c:order val="3"/>
          <c:tx>
            <c:v>3.5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11711449057613"/>
                  <c:y val="-7.77804212880092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3282.3x - 69.954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0.9922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Week1!$F$5:$F$9</c:f>
              <c:numCache>
                <c:formatCode>0.00</c:formatCode>
                <c:ptCount val="5"/>
                <c:pt idx="0">
                  <c:v>39.9</c:v>
                </c:pt>
                <c:pt idx="1">
                  <c:v>56</c:v>
                </c:pt>
                <c:pt idx="2">
                  <c:v>75.3</c:v>
                </c:pt>
                <c:pt idx="3">
                  <c:v>97.3</c:v>
                </c:pt>
                <c:pt idx="4">
                  <c:v>121.9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1-AC40-8712-9B16CD28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47520"/>
        <c:axId val="1587231216"/>
      </c:scatterChart>
      <c:valAx>
        <c:axId val="1533947520"/>
        <c:scaling>
          <c:orientation val="minMax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31216"/>
        <c:crosses val="autoZero"/>
        <c:crossBetween val="midCat"/>
      </c:valAx>
      <c:valAx>
        <c:axId val="1587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Accelerating Voltage (V)</a:t>
                </a:r>
              </a:p>
            </c:rich>
          </c:tx>
          <c:layout>
            <c:manualLayout>
              <c:xMode val="edge"/>
              <c:yMode val="edge"/>
              <c:x val="0"/>
              <c:y val="0.28009455550313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527872883955813"/>
          <c:y val="0.52947062903844189"/>
          <c:w val="0.1293196597598554"/>
          <c:h val="0.3343128934897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Ratio of e/m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07690744380085"/>
          <c:y val="0.11673724040344963"/>
          <c:w val="0.70051348659569002"/>
          <c:h val="0.72238419633729056"/>
        </c:manualLayout>
      </c:layout>
      <c:scatterChart>
        <c:scatterStyle val="lineMarker"/>
        <c:varyColors val="0"/>
        <c:ser>
          <c:idx val="0"/>
          <c:order val="0"/>
          <c:tx>
            <c:v>2.0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0332811146624"/>
                  <c:y val="-3.683027128853687E-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Week1!$I$5:$I$9</c:f>
              <c:numCache>
                <c:formatCode>General</c:formatCode>
                <c:ptCount val="5"/>
                <c:pt idx="0">
                  <c:v>187676811.31170946</c:v>
                </c:pt>
                <c:pt idx="1">
                  <c:v>244309112.26892707</c:v>
                </c:pt>
                <c:pt idx="2">
                  <c:v>313453200.64692527</c:v>
                </c:pt>
                <c:pt idx="3">
                  <c:v>401694227.71979916</c:v>
                </c:pt>
                <c:pt idx="4">
                  <c:v>499154466.57640618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E-DF4A-8C84-0D7CFC1BCDFA}"/>
            </c:ext>
          </c:extLst>
        </c:ser>
        <c:ser>
          <c:idx val="1"/>
          <c:order val="1"/>
          <c:tx>
            <c:v>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Week1!$J$5:$J$9</c:f>
              <c:numCache>
                <c:formatCode>General</c:formatCode>
                <c:ptCount val="5"/>
                <c:pt idx="0">
                  <c:v>171904657.48416275</c:v>
                </c:pt>
                <c:pt idx="1">
                  <c:v>237312283.25862467</c:v>
                </c:pt>
                <c:pt idx="2">
                  <c:v>316136857.90989935</c:v>
                </c:pt>
                <c:pt idx="3">
                  <c:v>406701262.82838506</c:v>
                </c:pt>
                <c:pt idx="4">
                  <c:v>507328379.40448034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E-DF4A-8C84-0D7CFC1BCDFA}"/>
            </c:ext>
          </c:extLst>
        </c:ser>
        <c:ser>
          <c:idx val="2"/>
          <c:order val="2"/>
          <c:tx>
            <c:v>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Week1!$K$5:$K$9</c:f>
              <c:numCache>
                <c:formatCode>General</c:formatCode>
                <c:ptCount val="5"/>
                <c:pt idx="0">
                  <c:v>167244084.61156982</c:v>
                </c:pt>
                <c:pt idx="1">
                  <c:v>236929119.86639056</c:v>
                </c:pt>
                <c:pt idx="2">
                  <c:v>317066910.40943444</c:v>
                </c:pt>
                <c:pt idx="3">
                  <c:v>411722416.630566</c:v>
                </c:pt>
                <c:pt idx="4">
                  <c:v>506958631.47882098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E-DF4A-8C84-0D7CFC1BCDFA}"/>
            </c:ext>
          </c:extLst>
        </c:ser>
        <c:ser>
          <c:idx val="3"/>
          <c:order val="3"/>
          <c:tx>
            <c:v>3.5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727475663352956"/>
                  <c:y val="-6.312077435958567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Week1!$L$5:$L$9</c:f>
              <c:numCache>
                <c:formatCode>General</c:formatCode>
                <c:ptCount val="5"/>
                <c:pt idx="0">
                  <c:v>169944776.46618366</c:v>
                </c:pt>
                <c:pt idx="1">
                  <c:v>238518984.51394197</c:v>
                </c:pt>
                <c:pt idx="2">
                  <c:v>320722848.8196398</c:v>
                </c:pt>
                <c:pt idx="3">
                  <c:v>414426735.59297419</c:v>
                </c:pt>
                <c:pt idx="4">
                  <c:v>519204718.0758844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CE-DF4A-8C84-0D7CFC1B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77136"/>
        <c:axId val="1593214928"/>
      </c:scatterChart>
      <c:valAx>
        <c:axId val="15593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Squared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14928"/>
        <c:crosses val="autoZero"/>
        <c:crossBetween val="midCat"/>
      </c:valAx>
      <c:valAx>
        <c:axId val="159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Accelerating Voltage x Current (m^2 kg/C)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463023</xdr:colOff>
      <xdr:row>57</xdr:row>
      <xdr:rowOff>119062</xdr:rowOff>
    </xdr:from>
    <xdr:to>
      <xdr:col>20</xdr:col>
      <xdr:colOff>291042</xdr:colOff>
      <xdr:row>77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5DB51-50AE-BE49-A9E2-7B1258F3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66146</xdr:colOff>
      <xdr:row>0</xdr:row>
      <xdr:rowOff>0</xdr:rowOff>
    </xdr:from>
    <xdr:to>
      <xdr:col>18</xdr:col>
      <xdr:colOff>806979</xdr:colOff>
      <xdr:row>17</xdr:row>
      <xdr:rowOff>13229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1562-E941-BE4A-ACD1-B261B661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1A77-F43E-3944-AD27-8F7C11B04B83}">
  <dimension ref="A3:L44"/>
  <sheetViews>
    <sheetView zoomScale="96" zoomScaleNormal="96" workbookViewId="0">
      <selection activeCell="I24" sqref="I24"/>
    </sheetView>
  </sheetViews>
  <sheetFormatPr baseColWidth="10" defaultRowHeight="16" x14ac:dyDescent="0.2"/>
  <cols>
    <col min="1" max="1" width="11.6640625" customWidth="1"/>
    <col min="2" max="2" width="10.83203125" style="1" customWidth="1"/>
    <col min="3" max="3" width="7.1640625" customWidth="1"/>
    <col min="5" max="6" width="12.6640625" bestFit="1" customWidth="1"/>
  </cols>
  <sheetData>
    <row r="3" spans="1:12" x14ac:dyDescent="0.2">
      <c r="A3" t="s">
        <v>5</v>
      </c>
      <c r="C3">
        <v>3.74</v>
      </c>
      <c r="D3">
        <v>3.81</v>
      </c>
      <c r="E3">
        <v>3.87</v>
      </c>
      <c r="F3">
        <v>3.73</v>
      </c>
    </row>
    <row r="4" spans="1:12" x14ac:dyDescent="0.2">
      <c r="A4" t="s">
        <v>6</v>
      </c>
      <c r="C4" s="3" t="s">
        <v>7</v>
      </c>
      <c r="D4" s="3" t="s">
        <v>8</v>
      </c>
      <c r="E4" s="3" t="s">
        <v>9</v>
      </c>
      <c r="F4" s="3" t="s">
        <v>10</v>
      </c>
    </row>
    <row r="5" spans="1:12" x14ac:dyDescent="0.2">
      <c r="A5" t="s">
        <v>0</v>
      </c>
      <c r="B5" s="2" t="s">
        <v>11</v>
      </c>
      <c r="C5" s="4">
        <v>14.25</v>
      </c>
      <c r="D5" s="4">
        <v>20.5</v>
      </c>
      <c r="E5" s="4">
        <v>28.8</v>
      </c>
      <c r="F5" s="4">
        <v>39.9</v>
      </c>
      <c r="I5">
        <f>C5*(1/((0.000000019255)*(2^2)-0.0000000010916))</f>
        <v>187676811.31170946</v>
      </c>
      <c r="J5">
        <f>D5*(1/((0.000000019255)*(2.5^2)-0.0000000010916))</f>
        <v>171904657.48416275</v>
      </c>
      <c r="K5">
        <f>E5*(1/((0.000000019255)*(3^2)-0.0000000010916))</f>
        <v>167244084.61156982</v>
      </c>
      <c r="L5">
        <f>F5*(1/((0.000000019255)*(3.5^2)-0.0000000010916))</f>
        <v>169944776.46618366</v>
      </c>
    </row>
    <row r="6" spans="1:12" x14ac:dyDescent="0.2">
      <c r="A6" t="s">
        <v>1</v>
      </c>
      <c r="B6" s="2"/>
      <c r="C6" s="4">
        <v>18.55</v>
      </c>
      <c r="D6" s="4">
        <v>28.3</v>
      </c>
      <c r="E6" s="4">
        <v>40.799999999999997</v>
      </c>
      <c r="F6" s="4">
        <v>56</v>
      </c>
      <c r="I6">
        <f t="shared" ref="I6:I9" si="0">C6*(1/((0.000000019255)*(2^2)-0.0000000010916))</f>
        <v>244309112.26892707</v>
      </c>
      <c r="J6">
        <f t="shared" ref="J6:J9" si="1">D6*(1/((0.000000019255)*(2.5^2)-0.0000000010916))</f>
        <v>237312283.25862467</v>
      </c>
      <c r="K6">
        <f t="shared" ref="K6:K9" si="2">E6*(1/((0.000000019255)*(3^2)-0.0000000010916))</f>
        <v>236929119.86639056</v>
      </c>
      <c r="L6">
        <f t="shared" ref="L6:L9" si="3">F6*(1/((0.000000019255)*(3.5^2)-0.0000000010916))</f>
        <v>238518984.51394197</v>
      </c>
    </row>
    <row r="7" spans="1:12" x14ac:dyDescent="0.2">
      <c r="A7" t="s">
        <v>2</v>
      </c>
      <c r="B7" s="2"/>
      <c r="C7" s="4">
        <v>23.8</v>
      </c>
      <c r="D7" s="4">
        <v>37.700000000000003</v>
      </c>
      <c r="E7" s="4">
        <v>54.6</v>
      </c>
      <c r="F7" s="4">
        <v>75.3</v>
      </c>
      <c r="I7">
        <f t="shared" si="0"/>
        <v>313453200.64692527</v>
      </c>
      <c r="J7">
        <f t="shared" si="1"/>
        <v>316136857.90989935</v>
      </c>
      <c r="K7">
        <f t="shared" si="2"/>
        <v>317066910.40943444</v>
      </c>
      <c r="L7">
        <f t="shared" si="3"/>
        <v>320722848.8196398</v>
      </c>
    </row>
    <row r="8" spans="1:12" x14ac:dyDescent="0.2">
      <c r="A8" t="s">
        <v>3</v>
      </c>
      <c r="B8" s="2"/>
      <c r="C8" s="4">
        <v>30.5</v>
      </c>
      <c r="D8" s="4">
        <v>48.5</v>
      </c>
      <c r="E8" s="4">
        <v>70.900000000000006</v>
      </c>
      <c r="F8" s="4">
        <v>97.3</v>
      </c>
      <c r="I8">
        <f t="shared" si="0"/>
        <v>401694227.71979916</v>
      </c>
      <c r="J8">
        <f t="shared" si="1"/>
        <v>406701262.82838506</v>
      </c>
      <c r="K8">
        <f t="shared" si="2"/>
        <v>411722416.630566</v>
      </c>
      <c r="L8">
        <f t="shared" si="3"/>
        <v>414426735.59297419</v>
      </c>
    </row>
    <row r="9" spans="1:12" x14ac:dyDescent="0.2">
      <c r="A9" t="s">
        <v>4</v>
      </c>
      <c r="B9" s="2"/>
      <c r="C9" s="4">
        <v>37.9</v>
      </c>
      <c r="D9" s="4">
        <v>60.5</v>
      </c>
      <c r="E9" s="4">
        <v>87.3</v>
      </c>
      <c r="F9" s="4">
        <v>121.9</v>
      </c>
      <c r="I9">
        <f t="shared" si="0"/>
        <v>499154466.57640618</v>
      </c>
      <c r="J9">
        <f t="shared" si="1"/>
        <v>507328379.40448034</v>
      </c>
      <c r="K9">
        <f t="shared" si="2"/>
        <v>506958631.47882098</v>
      </c>
      <c r="L9">
        <f t="shared" si="3"/>
        <v>519204718.0758844</v>
      </c>
    </row>
    <row r="11" spans="1:12" x14ac:dyDescent="0.2">
      <c r="B11" s="1" t="s">
        <v>12</v>
      </c>
      <c r="C11" s="3" t="s">
        <v>13</v>
      </c>
    </row>
    <row r="12" spans="1:12" x14ac:dyDescent="0.2">
      <c r="A12" t="s">
        <v>0</v>
      </c>
      <c r="B12" s="1">
        <v>6.5000000000000002E-2</v>
      </c>
      <c r="C12">
        <f>B12/2</f>
        <v>3.2500000000000001E-2</v>
      </c>
      <c r="D12">
        <f>C12^2</f>
        <v>1.0562500000000001E-3</v>
      </c>
    </row>
    <row r="13" spans="1:12" x14ac:dyDescent="0.2">
      <c r="A13" t="s">
        <v>1</v>
      </c>
      <c r="B13" s="1">
        <v>7.8E-2</v>
      </c>
      <c r="C13">
        <f t="shared" ref="C13:C16" si="4">B13/2</f>
        <v>3.9E-2</v>
      </c>
      <c r="D13">
        <f t="shared" ref="D13:D16" si="5">C13^2</f>
        <v>1.521E-3</v>
      </c>
    </row>
    <row r="14" spans="1:12" x14ac:dyDescent="0.2">
      <c r="A14" t="s">
        <v>2</v>
      </c>
      <c r="B14" s="1">
        <v>0.09</v>
      </c>
      <c r="C14">
        <f t="shared" si="4"/>
        <v>4.4999999999999998E-2</v>
      </c>
      <c r="D14">
        <f t="shared" si="5"/>
        <v>2.0249999999999999E-3</v>
      </c>
    </row>
    <row r="15" spans="1:12" x14ac:dyDescent="0.2">
      <c r="A15" t="s">
        <v>3</v>
      </c>
      <c r="B15" s="1">
        <v>0.10299999999999999</v>
      </c>
      <c r="C15">
        <f t="shared" si="4"/>
        <v>5.1499999999999997E-2</v>
      </c>
      <c r="D15">
        <f t="shared" si="5"/>
        <v>2.6522499999999997E-3</v>
      </c>
    </row>
    <row r="16" spans="1:12" x14ac:dyDescent="0.2">
      <c r="A16" t="s">
        <v>4</v>
      </c>
      <c r="B16" s="1">
        <v>0.115</v>
      </c>
      <c r="C16">
        <f t="shared" si="4"/>
        <v>5.7500000000000002E-2</v>
      </c>
      <c r="D16">
        <f t="shared" si="5"/>
        <v>3.3062500000000002E-3</v>
      </c>
    </row>
    <row r="19" spans="1:7" x14ac:dyDescent="0.2">
      <c r="A19" t="s">
        <v>20</v>
      </c>
      <c r="B19" s="1" t="s">
        <v>18</v>
      </c>
      <c r="C19" t="s">
        <v>19</v>
      </c>
      <c r="D19" t="s">
        <v>14</v>
      </c>
      <c r="E19" t="s">
        <v>15</v>
      </c>
      <c r="F19" t="s">
        <v>16</v>
      </c>
      <c r="G19" t="s">
        <v>17</v>
      </c>
    </row>
    <row r="20" spans="1:7" x14ac:dyDescent="0.2">
      <c r="A20" s="5">
        <v>2</v>
      </c>
      <c r="B20" s="1">
        <v>3.2500000000000001E-2</v>
      </c>
      <c r="C20" s="4">
        <v>14.25</v>
      </c>
      <c r="D20">
        <f>B20^2</f>
        <v>1.0562500000000001E-3</v>
      </c>
      <c r="E20">
        <f>(C20/D20)*(1/((0.0000000192440646158)*(A20^2)-(0.0000000006845)))</f>
        <v>176835932636.97794</v>
      </c>
      <c r="F20">
        <f>(E20-(175882001076))/(175882001076)</f>
        <v>5.4237019998751006E-3</v>
      </c>
      <c r="G20">
        <f>ABS(F20)*100</f>
        <v>0.54237019998751002</v>
      </c>
    </row>
    <row r="21" spans="1:7" x14ac:dyDescent="0.2">
      <c r="A21" s="5">
        <v>2</v>
      </c>
      <c r="B21" s="1">
        <v>3.9E-2</v>
      </c>
      <c r="C21" s="4">
        <v>18.55</v>
      </c>
      <c r="D21">
        <f t="shared" ref="D21:D24" si="6">B21^2</f>
        <v>1.521E-3</v>
      </c>
      <c r="E21">
        <f>(C21/D21)*(1/((0.0000000192440646158)*(A21^2)-(0.0000000006845)))</f>
        <v>159858993684.98737</v>
      </c>
      <c r="F21">
        <f t="shared" ref="F21:F44" si="7">(E21-(175882001076))/(175882001076)</f>
        <v>-9.1100893172627512E-2</v>
      </c>
      <c r="G21">
        <f>ABS(F21)*100</f>
        <v>9.1100893172627515</v>
      </c>
    </row>
    <row r="22" spans="1:7" x14ac:dyDescent="0.2">
      <c r="A22" s="5">
        <v>2</v>
      </c>
      <c r="B22" s="1">
        <v>4.4999999999999998E-2</v>
      </c>
      <c r="C22" s="4">
        <v>23.8</v>
      </c>
      <c r="D22">
        <f t="shared" si="6"/>
        <v>2.0249999999999999E-3</v>
      </c>
      <c r="E22">
        <f t="shared" ref="E22:E24" si="8">(C22/D22)*(1/((0.0000000192440646158)*(A22^2)-(0.0000000006845)))</f>
        <v>154054470056.84488</v>
      </c>
      <c r="F22">
        <f t="shared" si="7"/>
        <v>-0.1241032674498812</v>
      </c>
      <c r="G22">
        <f t="shared" ref="G21:G44" si="9">ABS(F22)*100</f>
        <v>12.41032674498812</v>
      </c>
    </row>
    <row r="23" spans="1:7" x14ac:dyDescent="0.2">
      <c r="A23" s="5">
        <v>2</v>
      </c>
      <c r="B23" s="1">
        <v>5.1499999999999997E-2</v>
      </c>
      <c r="C23" s="4">
        <v>30.5</v>
      </c>
      <c r="D23">
        <f t="shared" si="6"/>
        <v>2.6522499999999997E-3</v>
      </c>
      <c r="E23">
        <f t="shared" si="8"/>
        <v>150732796347.57364</v>
      </c>
      <c r="F23">
        <f t="shared" si="7"/>
        <v>-0.14298907548566719</v>
      </c>
      <c r="G23">
        <f t="shared" si="9"/>
        <v>14.298907548566719</v>
      </c>
    </row>
    <row r="24" spans="1:7" x14ac:dyDescent="0.2">
      <c r="A24" s="5">
        <v>2</v>
      </c>
      <c r="B24" s="1">
        <v>5.7500000000000002E-2</v>
      </c>
      <c r="C24" s="4">
        <v>37.9</v>
      </c>
      <c r="D24">
        <f t="shared" si="6"/>
        <v>3.3062500000000002E-3</v>
      </c>
      <c r="E24">
        <f t="shared" si="8"/>
        <v>150253949143.78104</v>
      </c>
      <c r="F24">
        <f t="shared" si="7"/>
        <v>-0.1457116235625775</v>
      </c>
      <c r="G24">
        <f t="shared" si="9"/>
        <v>14.57116235625775</v>
      </c>
    </row>
    <row r="26" spans="1:7" x14ac:dyDescent="0.2">
      <c r="A26" s="5">
        <v>2.5</v>
      </c>
      <c r="B26" s="1">
        <v>3.2500000000000001E-2</v>
      </c>
      <c r="C26" s="4">
        <v>20.5</v>
      </c>
      <c r="D26">
        <v>1.0562500000000001E-3</v>
      </c>
      <c r="E26">
        <f t="shared" ref="E21:E42" si="10">(C26/D26)*(1/((0.000000019255)*(A26^2)-(0.0000000006845)))</f>
        <v>162196270022.32285</v>
      </c>
      <c r="F26">
        <f t="shared" si="7"/>
        <v>-7.7812004468629181E-2</v>
      </c>
      <c r="G26">
        <f t="shared" si="9"/>
        <v>7.7812004468629183</v>
      </c>
    </row>
    <row r="27" spans="1:7" x14ac:dyDescent="0.2">
      <c r="A27" s="5">
        <v>2.5</v>
      </c>
      <c r="B27" s="1">
        <v>3.9E-2</v>
      </c>
      <c r="C27" s="4">
        <v>28.3</v>
      </c>
      <c r="D27">
        <v>1.521E-3</v>
      </c>
      <c r="E27">
        <f t="shared" si="10"/>
        <v>155493036640.64151</v>
      </c>
      <c r="F27">
        <f t="shared" si="7"/>
        <v>-0.11592410997500681</v>
      </c>
      <c r="G27">
        <f t="shared" si="9"/>
        <v>11.59241099750068</v>
      </c>
    </row>
    <row r="28" spans="1:7" x14ac:dyDescent="0.2">
      <c r="A28" s="5">
        <v>2.5</v>
      </c>
      <c r="B28" s="1">
        <v>4.4999999999999998E-2</v>
      </c>
      <c r="C28" s="4">
        <v>37.700000000000003</v>
      </c>
      <c r="D28">
        <v>2.0249999999999999E-3</v>
      </c>
      <c r="E28">
        <f t="shared" si="10"/>
        <v>155585831856.85425</v>
      </c>
      <c r="F28">
        <f t="shared" si="7"/>
        <v>-0.11539651070023713</v>
      </c>
      <c r="G28">
        <f t="shared" si="9"/>
        <v>11.539651070023712</v>
      </c>
    </row>
    <row r="29" spans="1:7" x14ac:dyDescent="0.2">
      <c r="A29" s="5">
        <v>2.5</v>
      </c>
      <c r="B29" s="1">
        <v>5.1499999999999997E-2</v>
      </c>
      <c r="C29" s="4">
        <v>48.5</v>
      </c>
      <c r="D29">
        <v>2.6522499999999997E-3</v>
      </c>
      <c r="E29">
        <f t="shared" si="10"/>
        <v>152820284576.36862</v>
      </c>
      <c r="F29">
        <f t="shared" si="7"/>
        <v>-0.13112038957110925</v>
      </c>
      <c r="G29">
        <f t="shared" si="9"/>
        <v>13.112038957110924</v>
      </c>
    </row>
    <row r="30" spans="1:7" x14ac:dyDescent="0.2">
      <c r="A30" s="5">
        <v>2.5</v>
      </c>
      <c r="B30" s="1">
        <v>5.7500000000000002E-2</v>
      </c>
      <c r="C30" s="4">
        <v>60.5</v>
      </c>
      <c r="D30">
        <v>3.3062500000000002E-3</v>
      </c>
      <c r="E30">
        <f t="shared" si="10"/>
        <v>152923211106.38943</v>
      </c>
      <c r="F30">
        <f t="shared" si="7"/>
        <v>-0.13053518739356332</v>
      </c>
      <c r="G30">
        <f t="shared" si="9"/>
        <v>13.053518739356331</v>
      </c>
    </row>
    <row r="31" spans="1:7" x14ac:dyDescent="0.2">
      <c r="A31" s="5"/>
    </row>
    <row r="32" spans="1:7" x14ac:dyDescent="0.2">
      <c r="A32" s="5">
        <v>3</v>
      </c>
      <c r="B32" s="1">
        <v>3.2500000000000001E-2</v>
      </c>
      <c r="C32" s="4">
        <v>28.8</v>
      </c>
      <c r="D32">
        <v>1.0562500000000001E-3</v>
      </c>
      <c r="E32">
        <f t="shared" si="10"/>
        <v>157964157391.05737</v>
      </c>
      <c r="F32">
        <f t="shared" si="7"/>
        <v>-0.1018742314467993</v>
      </c>
      <c r="G32">
        <f t="shared" si="9"/>
        <v>10.187423144679929</v>
      </c>
    </row>
    <row r="33" spans="1:7" x14ac:dyDescent="0.2">
      <c r="A33" s="5">
        <v>3</v>
      </c>
      <c r="B33" s="1">
        <v>3.9E-2</v>
      </c>
      <c r="C33" s="4">
        <v>40.799999999999997</v>
      </c>
      <c r="D33">
        <v>1.521E-3</v>
      </c>
      <c r="E33">
        <f t="shared" si="10"/>
        <v>155404552988.88745</v>
      </c>
      <c r="F33">
        <f t="shared" si="7"/>
        <v>-0.11642719528909659</v>
      </c>
      <c r="G33">
        <f t="shared" si="9"/>
        <v>11.642719528909659</v>
      </c>
    </row>
    <row r="34" spans="1:7" x14ac:dyDescent="0.2">
      <c r="A34" s="5">
        <v>3</v>
      </c>
      <c r="B34" s="1">
        <v>4.4999999999999998E-2</v>
      </c>
      <c r="C34" s="4">
        <v>54.6</v>
      </c>
      <c r="D34">
        <v>2.0249999999999999E-3</v>
      </c>
      <c r="E34">
        <f t="shared" si="10"/>
        <v>156206968654.64709</v>
      </c>
      <c r="F34">
        <f t="shared" si="7"/>
        <v>-0.11186495662424928</v>
      </c>
      <c r="G34">
        <f t="shared" si="9"/>
        <v>11.186495662424928</v>
      </c>
    </row>
    <row r="35" spans="1:7" x14ac:dyDescent="0.2">
      <c r="A35" s="5">
        <v>3</v>
      </c>
      <c r="B35" s="1">
        <v>5.1499999999999997E-2</v>
      </c>
      <c r="C35" s="4">
        <v>70.900000000000006</v>
      </c>
      <c r="D35">
        <v>2.6522499999999997E-3</v>
      </c>
      <c r="E35">
        <f t="shared" si="10"/>
        <v>154869025830.02353</v>
      </c>
      <c r="F35">
        <f t="shared" si="7"/>
        <v>-0.11947200462483139</v>
      </c>
      <c r="G35">
        <f t="shared" si="9"/>
        <v>11.947200462483138</v>
      </c>
    </row>
    <row r="36" spans="1:7" x14ac:dyDescent="0.2">
      <c r="A36" s="5">
        <v>3</v>
      </c>
      <c r="B36" s="1">
        <v>5.7500000000000002E-2</v>
      </c>
      <c r="C36" s="4">
        <v>87.3</v>
      </c>
      <c r="D36">
        <v>3.3062500000000002E-3</v>
      </c>
      <c r="E36">
        <f t="shared" si="10"/>
        <v>152971788286.366</v>
      </c>
      <c r="F36">
        <f t="shared" si="7"/>
        <v>-0.13025899551674033</v>
      </c>
      <c r="G36">
        <f t="shared" si="9"/>
        <v>13.025899551674033</v>
      </c>
    </row>
    <row r="37" spans="1:7" x14ac:dyDescent="0.2">
      <c r="A37" s="5"/>
    </row>
    <row r="38" spans="1:7" x14ac:dyDescent="0.2">
      <c r="A38" s="5">
        <v>3.5</v>
      </c>
      <c r="B38" s="1">
        <v>3.2500000000000001E-2</v>
      </c>
      <c r="C38" s="4">
        <v>39.9</v>
      </c>
      <c r="D38">
        <v>1.0562500000000001E-3</v>
      </c>
      <c r="E38">
        <f t="shared" si="10"/>
        <v>160615963225.33481</v>
      </c>
      <c r="F38">
        <f t="shared" si="7"/>
        <v>-8.679704436651603E-2</v>
      </c>
      <c r="G38">
        <f t="shared" si="9"/>
        <v>8.679704436651603</v>
      </c>
    </row>
    <row r="39" spans="1:7" x14ac:dyDescent="0.2">
      <c r="A39" s="5">
        <v>3.5</v>
      </c>
      <c r="B39" s="1">
        <v>3.9E-2</v>
      </c>
      <c r="C39" s="4">
        <v>56</v>
      </c>
      <c r="D39">
        <v>1.521E-3</v>
      </c>
      <c r="E39">
        <f t="shared" si="10"/>
        <v>156545773124.10803</v>
      </c>
      <c r="F39">
        <f t="shared" si="7"/>
        <v>-0.10993863973344624</v>
      </c>
      <c r="G39">
        <f t="shared" si="9"/>
        <v>10.993863973344624</v>
      </c>
    </row>
    <row r="40" spans="1:7" x14ac:dyDescent="0.2">
      <c r="A40" s="5">
        <v>3.5</v>
      </c>
      <c r="B40" s="1">
        <v>4.4999999999999998E-2</v>
      </c>
      <c r="C40" s="4">
        <v>75.3</v>
      </c>
      <c r="D40">
        <v>2.0249999999999999E-3</v>
      </c>
      <c r="E40">
        <f t="shared" si="10"/>
        <v>158107503575.03662</v>
      </c>
      <c r="F40">
        <f t="shared" si="7"/>
        <v>-0.10105921806792997</v>
      </c>
      <c r="G40">
        <f t="shared" si="9"/>
        <v>10.105921806792997</v>
      </c>
    </row>
    <row r="41" spans="1:7" x14ac:dyDescent="0.2">
      <c r="A41" s="5">
        <v>3.5</v>
      </c>
      <c r="B41" s="1">
        <v>5.1499999999999997E-2</v>
      </c>
      <c r="C41" s="4">
        <v>97.3</v>
      </c>
      <c r="D41">
        <v>2.6522499999999997E-3</v>
      </c>
      <c r="E41">
        <f t="shared" si="10"/>
        <v>155984309586.7933</v>
      </c>
      <c r="F41">
        <f t="shared" si="7"/>
        <v>-0.11313091372327942</v>
      </c>
      <c r="G41">
        <f t="shared" si="9"/>
        <v>11.313091372327943</v>
      </c>
    </row>
    <row r="42" spans="1:7" x14ac:dyDescent="0.2">
      <c r="A42" s="5">
        <v>3.5</v>
      </c>
      <c r="B42" s="1">
        <v>5.7500000000000002E-2</v>
      </c>
      <c r="C42" s="4">
        <v>121.9</v>
      </c>
      <c r="D42">
        <v>3.3062500000000002E-3</v>
      </c>
      <c r="E42">
        <f t="shared" si="10"/>
        <v>156765520606.87851</v>
      </c>
      <c r="F42">
        <f t="shared" si="7"/>
        <v>-0.10868923683021499</v>
      </c>
      <c r="G42">
        <f t="shared" si="9"/>
        <v>10.868923683021499</v>
      </c>
    </row>
    <row r="43" spans="1:7" x14ac:dyDescent="0.2">
      <c r="A43" s="5"/>
    </row>
    <row r="44" spans="1:7" x14ac:dyDescent="0.2">
      <c r="E44">
        <f>AVERAGE(E20:E24,E26:E30,E32:E36,E38:E42)</f>
        <v>156809516967.09372</v>
      </c>
      <c r="F44">
        <f t="shared" si="7"/>
        <v>-0.10843908980012633</v>
      </c>
      <c r="G44">
        <f t="shared" si="9"/>
        <v>10.843908980012634</v>
      </c>
    </row>
  </sheetData>
  <mergeCells count="1">
    <mergeCell ref="B5:B9"/>
  </mergeCells>
  <pageMargins left="0.7" right="0.7" top="0.75" bottom="0.75" header="0.3" footer="0.3"/>
  <pageSetup orientation="portrait" horizontalDpi="0" verticalDpi="0"/>
  <ignoredErrors>
    <ignoredError sqref="C4:F4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F90C-A9CE-E447-98D2-656645423E4B}">
  <dimension ref="A2:M37"/>
  <sheetViews>
    <sheetView tabSelected="1" topLeftCell="A21" workbookViewId="0">
      <selection activeCell="D38" sqref="D38"/>
    </sheetView>
  </sheetViews>
  <sheetFormatPr baseColWidth="10" defaultRowHeight="16" x14ac:dyDescent="0.2"/>
  <sheetData>
    <row r="2" spans="1:13" x14ac:dyDescent="0.2">
      <c r="A2" t="s">
        <v>21</v>
      </c>
    </row>
    <row r="3" spans="1:13" x14ac:dyDescent="0.2">
      <c r="A3" t="s">
        <v>22</v>
      </c>
    </row>
    <row r="4" spans="1:13" x14ac:dyDescent="0.2">
      <c r="A4" t="s">
        <v>5</v>
      </c>
    </row>
    <row r="5" spans="1:13" x14ac:dyDescent="0.2">
      <c r="A5" t="s">
        <v>6</v>
      </c>
      <c r="C5">
        <v>2</v>
      </c>
      <c r="D5">
        <v>2.5</v>
      </c>
      <c r="E5">
        <v>3</v>
      </c>
      <c r="F5">
        <v>3.5</v>
      </c>
    </row>
    <row r="6" spans="1:13" x14ac:dyDescent="0.2">
      <c r="A6" t="s">
        <v>0</v>
      </c>
      <c r="B6" s="6" t="s">
        <v>11</v>
      </c>
      <c r="C6">
        <v>15.7</v>
      </c>
      <c r="D6">
        <v>24.2</v>
      </c>
      <c r="E6">
        <v>32.5</v>
      </c>
      <c r="F6">
        <v>44.6</v>
      </c>
    </row>
    <row r="7" spans="1:13" x14ac:dyDescent="0.2">
      <c r="A7" t="s">
        <v>1</v>
      </c>
      <c r="B7" s="6"/>
      <c r="C7">
        <v>20.3</v>
      </c>
      <c r="D7">
        <v>31.8</v>
      </c>
      <c r="E7">
        <v>44.7</v>
      </c>
      <c r="F7">
        <v>61.3</v>
      </c>
    </row>
    <row r="8" spans="1:13" x14ac:dyDescent="0.2">
      <c r="A8" t="s">
        <v>2</v>
      </c>
      <c r="B8" s="6"/>
      <c r="C8">
        <v>26.3</v>
      </c>
      <c r="D8">
        <v>42.9</v>
      </c>
      <c r="E8">
        <v>60.1</v>
      </c>
      <c r="F8">
        <v>83.3</v>
      </c>
    </row>
    <row r="9" spans="1:13" x14ac:dyDescent="0.2">
      <c r="A9" t="s">
        <v>3</v>
      </c>
      <c r="B9" s="6"/>
      <c r="C9">
        <v>33.299999999999997</v>
      </c>
      <c r="D9">
        <v>56.3</v>
      </c>
      <c r="E9">
        <v>77.599999999999994</v>
      </c>
      <c r="F9">
        <v>107.6</v>
      </c>
    </row>
    <row r="10" spans="1:13" x14ac:dyDescent="0.2">
      <c r="A10" t="s">
        <v>4</v>
      </c>
      <c r="B10" s="6"/>
      <c r="C10">
        <v>40.799999999999997</v>
      </c>
      <c r="D10">
        <v>67.7</v>
      </c>
      <c r="E10">
        <v>95.1</v>
      </c>
      <c r="F10" s="5">
        <v>132</v>
      </c>
    </row>
    <row r="12" spans="1:13" x14ac:dyDescent="0.2">
      <c r="A12" t="s">
        <v>24</v>
      </c>
      <c r="H12" t="s">
        <v>23</v>
      </c>
    </row>
    <row r="13" spans="1:13" x14ac:dyDescent="0.2">
      <c r="A13" t="s">
        <v>5</v>
      </c>
      <c r="H13" t="s">
        <v>5</v>
      </c>
    </row>
    <row r="14" spans="1:13" x14ac:dyDescent="0.2">
      <c r="A14" t="s">
        <v>6</v>
      </c>
      <c r="C14">
        <v>2</v>
      </c>
      <c r="D14">
        <v>2.5</v>
      </c>
      <c r="E14">
        <v>3</v>
      </c>
      <c r="F14">
        <v>3.5</v>
      </c>
      <c r="H14" t="s">
        <v>6</v>
      </c>
      <c r="J14">
        <v>2</v>
      </c>
      <c r="K14">
        <v>2.5</v>
      </c>
      <c r="L14">
        <v>3</v>
      </c>
      <c r="M14">
        <v>3.5</v>
      </c>
    </row>
    <row r="15" spans="1:13" x14ac:dyDescent="0.2">
      <c r="A15" t="s">
        <v>0</v>
      </c>
      <c r="B15" s="6" t="s">
        <v>11</v>
      </c>
      <c r="C15">
        <v>18.899999999999999</v>
      </c>
      <c r="D15">
        <v>27.6</v>
      </c>
      <c r="E15">
        <v>37.9</v>
      </c>
      <c r="F15">
        <v>49.6</v>
      </c>
      <c r="H15" t="s">
        <v>0</v>
      </c>
      <c r="I15" s="6" t="s">
        <v>11</v>
      </c>
      <c r="J15">
        <v>18.399999999999999</v>
      </c>
    </row>
    <row r="16" spans="1:13" x14ac:dyDescent="0.2">
      <c r="A16" t="s">
        <v>1</v>
      </c>
      <c r="B16" s="6"/>
      <c r="C16">
        <v>26.4</v>
      </c>
      <c r="D16">
        <v>39.299999999999997</v>
      </c>
      <c r="E16">
        <v>53.3</v>
      </c>
      <c r="F16">
        <v>71.2</v>
      </c>
      <c r="H16" t="s">
        <v>1</v>
      </c>
      <c r="I16" s="6"/>
      <c r="J16">
        <v>26.4</v>
      </c>
    </row>
    <row r="17" spans="1:10" x14ac:dyDescent="0.2">
      <c r="A17" t="s">
        <v>2</v>
      </c>
      <c r="B17" s="6"/>
      <c r="C17">
        <v>34.9</v>
      </c>
      <c r="D17">
        <v>52.8</v>
      </c>
      <c r="E17">
        <v>70.900000000000006</v>
      </c>
      <c r="F17">
        <v>94.7</v>
      </c>
      <c r="H17" t="s">
        <v>2</v>
      </c>
      <c r="I17" s="6"/>
      <c r="J17" s="5">
        <v>35</v>
      </c>
    </row>
    <row r="18" spans="1:10" x14ac:dyDescent="0.2">
      <c r="A18" t="s">
        <v>3</v>
      </c>
      <c r="B18" s="6"/>
      <c r="C18">
        <v>43.9</v>
      </c>
      <c r="D18">
        <v>68.599999999999994</v>
      </c>
      <c r="E18">
        <v>94.2</v>
      </c>
      <c r="F18">
        <v>123.2</v>
      </c>
      <c r="H18" t="s">
        <v>3</v>
      </c>
      <c r="I18" s="6"/>
      <c r="J18">
        <v>45.8</v>
      </c>
    </row>
    <row r="19" spans="1:10" x14ac:dyDescent="0.2">
      <c r="A19" t="s">
        <v>4</v>
      </c>
      <c r="B19" s="6"/>
      <c r="C19">
        <v>57</v>
      </c>
      <c r="D19">
        <v>85.2</v>
      </c>
      <c r="E19" s="5">
        <v>120</v>
      </c>
      <c r="F19">
        <v>156.80000000000001</v>
      </c>
      <c r="H19" t="s">
        <v>4</v>
      </c>
      <c r="I19" s="6"/>
      <c r="J19">
        <v>56.5</v>
      </c>
    </row>
    <row r="21" spans="1:10" x14ac:dyDescent="0.2">
      <c r="A21" t="s">
        <v>25</v>
      </c>
    </row>
    <row r="23" spans="1:10" x14ac:dyDescent="0.2">
      <c r="A23" t="s">
        <v>5</v>
      </c>
    </row>
    <row r="24" spans="1:10" x14ac:dyDescent="0.2">
      <c r="A24" t="s">
        <v>6</v>
      </c>
      <c r="C24">
        <v>2</v>
      </c>
      <c r="D24">
        <v>2.5</v>
      </c>
      <c r="E24">
        <v>3</v>
      </c>
      <c r="F24">
        <v>3.5</v>
      </c>
    </row>
    <row r="25" spans="1:10" x14ac:dyDescent="0.2">
      <c r="A25" t="s">
        <v>0</v>
      </c>
      <c r="B25" s="6" t="s">
        <v>11</v>
      </c>
      <c r="C25">
        <v>14.3</v>
      </c>
      <c r="D25">
        <v>20.9</v>
      </c>
      <c r="E25">
        <v>29.8</v>
      </c>
      <c r="F25">
        <v>40.799999999999997</v>
      </c>
    </row>
    <row r="26" spans="1:10" x14ac:dyDescent="0.2">
      <c r="A26" t="s">
        <v>1</v>
      </c>
      <c r="B26" s="6"/>
      <c r="C26">
        <v>18.399999999999999</v>
      </c>
      <c r="D26">
        <v>28.8</v>
      </c>
      <c r="E26">
        <v>41.8</v>
      </c>
      <c r="F26" s="5">
        <v>58</v>
      </c>
    </row>
    <row r="27" spans="1:10" x14ac:dyDescent="0.2">
      <c r="A27" t="s">
        <v>2</v>
      </c>
      <c r="B27" s="6"/>
      <c r="C27">
        <v>23.9</v>
      </c>
      <c r="D27">
        <v>38.700000000000003</v>
      </c>
      <c r="E27">
        <v>56.1</v>
      </c>
      <c r="F27">
        <v>78.900000000000006</v>
      </c>
    </row>
    <row r="28" spans="1:10" x14ac:dyDescent="0.2">
      <c r="A28" t="s">
        <v>3</v>
      </c>
      <c r="B28" s="6"/>
      <c r="C28">
        <v>31.1</v>
      </c>
      <c r="D28">
        <v>50.8</v>
      </c>
      <c r="E28">
        <v>71.099999999999994</v>
      </c>
      <c r="F28">
        <v>101.1</v>
      </c>
    </row>
    <row r="29" spans="1:10" x14ac:dyDescent="0.2">
      <c r="A29" t="s">
        <v>4</v>
      </c>
      <c r="B29" s="6"/>
      <c r="C29">
        <v>39.200000000000003</v>
      </c>
      <c r="D29">
        <v>63.6</v>
      </c>
      <c r="E29">
        <v>91.1</v>
      </c>
      <c r="F29">
        <v>124.9</v>
      </c>
    </row>
    <row r="32" spans="1:10" x14ac:dyDescent="0.2">
      <c r="B32" t="s">
        <v>26</v>
      </c>
      <c r="C32" t="s">
        <v>27</v>
      </c>
      <c r="D32" t="s">
        <v>28</v>
      </c>
    </row>
    <row r="33" spans="1:4" x14ac:dyDescent="0.2">
      <c r="A33" t="s">
        <v>0</v>
      </c>
      <c r="B33">
        <v>2.4500000000000002</v>
      </c>
      <c r="C33">
        <v>3.45</v>
      </c>
      <c r="D33">
        <v>4.24</v>
      </c>
    </row>
    <row r="34" spans="1:4" x14ac:dyDescent="0.2">
      <c r="A34" t="s">
        <v>1</v>
      </c>
      <c r="B34">
        <v>2.08</v>
      </c>
      <c r="C34">
        <v>2.91</v>
      </c>
      <c r="D34">
        <v>3.58</v>
      </c>
    </row>
    <row r="35" spans="1:4" x14ac:dyDescent="0.2">
      <c r="A35" t="s">
        <v>2</v>
      </c>
      <c r="B35">
        <v>1.81</v>
      </c>
      <c r="C35">
        <v>2.5499999999999998</v>
      </c>
      <c r="D35">
        <v>3.1</v>
      </c>
    </row>
    <row r="36" spans="1:4" x14ac:dyDescent="0.2">
      <c r="A36" t="s">
        <v>3</v>
      </c>
      <c r="B36">
        <v>1.6</v>
      </c>
      <c r="C36">
        <v>2.2599999999999998</v>
      </c>
      <c r="D36">
        <v>2.76</v>
      </c>
    </row>
    <row r="37" spans="1:4" x14ac:dyDescent="0.2">
      <c r="A37" t="s">
        <v>4</v>
      </c>
      <c r="B37">
        <v>1.44</v>
      </c>
      <c r="C37">
        <v>2</v>
      </c>
      <c r="D37">
        <v>2.4700000000000002</v>
      </c>
    </row>
  </sheetData>
  <mergeCells count="4">
    <mergeCell ref="B6:B10"/>
    <mergeCell ref="B15:B19"/>
    <mergeCell ref="I15:I19"/>
    <mergeCell ref="B25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Galloway-Sprietsma, Maria Elise - (mariags7)</dc:creator>
  <cp:lastModifiedBy>Galloway-Sprietsma, Maria Elise - (mariags7)</cp:lastModifiedBy>
  <dcterms:created xsi:type="dcterms:W3CDTF">2020-01-21T22:53:34Z</dcterms:created>
  <dcterms:modified xsi:type="dcterms:W3CDTF">2020-01-28T23:30:35Z</dcterms:modified>
</cp:coreProperties>
</file>