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<sst xmlns="http://schemas.openxmlformats.org/spreadsheetml/2006/main" count="347" uniqueCount="192">
  <si>
    <t>Abbreviation</t>
  </si>
  <si>
    <t>Species</t>
  </si>
  <si>
    <t>Genome Species</t>
  </si>
  <si>
    <t>Assembly Version</t>
  </si>
  <si>
    <t>Assembly Size (bp)</t>
  </si>
  <si>
    <t>Placed Scaffold Size (bp)</t>
  </si>
  <si>
    <t>Fraction Placed</t>
  </si>
  <si>
    <t>Placed, Ungapped Length (bp)</t>
  </si>
  <si>
    <t>Fraction Ungapped</t>
  </si>
  <si>
    <t># Autosomes</t>
  </si>
  <si>
    <t>Genome Size (pg)</t>
  </si>
  <si>
    <t>Genome Size (Mb)</t>
  </si>
  <si>
    <t>Genome Source</t>
  </si>
  <si>
    <t>Domesticated</t>
  </si>
  <si>
    <t>Assembly Statistics Source</t>
  </si>
  <si>
    <t>Genome Size Source</t>
  </si>
  <si>
    <t>Notes</t>
  </si>
  <si>
    <t>dmel</t>
  </si>
  <si>
    <t>Drosophila melanogaster</t>
  </si>
  <si>
    <t>Release 5</t>
  </si>
  <si>
    <t>http://www.ncbi.nlm.nih.gov/assembly/GCF_000001215.2</t>
  </si>
  <si>
    <t>no</t>
  </si>
  <si>
    <t>NCBI Assembly Report</t>
  </si>
  <si>
    <t>Animal Genome Size Database</t>
  </si>
  <si>
    <t>dpse</t>
  </si>
  <si>
    <t>Drosophila pseudoobscura</t>
  </si>
  <si>
    <t>Release 3</t>
  </si>
  <si>
    <t>http://www.ncbi.nlm.nih.gov/assembly/GCF_000001765.3</t>
  </si>
  <si>
    <t>We only use Chromosome 2 to avoid inversions, and thus the quality is better than NCBI statistics suggest. Therefore, we include unlocalized but placed scaffolds in the “Placed Scaffolds” column for this species only</t>
  </si>
  <si>
    <t>cbri</t>
  </si>
  <si>
    <t>Caenorhabditis briggsae</t>
  </si>
  <si>
    <t>W239 (CB4)</t>
  </si>
  <si>
    <t>http://www.ncbi.nlm.nih.gov/assembly/GCA_000004555.3/</t>
  </si>
  <si>
    <t>cele</t>
  </si>
  <si>
    <t>Caenorhabditis elegans</t>
  </si>
  <si>
    <t>W239</t>
  </si>
  <si>
    <t>http://www.ncbi.nlm.nih.gov/assembly/GCF_000002985.6</t>
  </si>
  <si>
    <t>gacu</t>
  </si>
  <si>
    <t>Gasterosteus aculeatus</t>
  </si>
  <si>
    <t>BroadS1fixed</t>
  </si>
  <si>
    <t>http://datadryad.org/resource/doi:10.5061/dryad.846nj</t>
  </si>
  <si>
    <t>Computed from reference genome</t>
  </si>
  <si>
    <t>bmor</t>
  </si>
  <si>
    <t>Bombyx mori</t>
  </si>
  <si>
    <t>integretedseq.txt</t>
  </si>
  <si>
    <t>http://sgp.dna.affrc.go.jp/pubdata/genomicsequences.html</t>
  </si>
  <si>
    <t>hmel</t>
  </si>
  <si>
    <t>Heliconius melpomene</t>
  </si>
  <si>
    <t>v1.1</t>
  </si>
  <si>
    <t>http://www.butterflygenome.org/node/4</t>
  </si>
  <si>
    <t>drer</t>
  </si>
  <si>
    <t>Danio rerio</t>
  </si>
  <si>
    <t>Zv9</t>
  </si>
  <si>
    <t>http://www.ncbi.nlm.nih.gov/assembly/238918/</t>
  </si>
  <si>
    <t>mgal</t>
  </si>
  <si>
    <t>Meleagris gallopavo</t>
  </si>
  <si>
    <t>v2.01</t>
  </si>
  <si>
    <t>http://www.ncbi.nlm.nih.gov/assembly/247028/</t>
  </si>
  <si>
    <t>yes</t>
  </si>
  <si>
    <t>ecab</t>
  </si>
  <si>
    <t>Equus caballus</t>
  </si>
  <si>
    <t>EquCab2.0</t>
  </si>
  <si>
    <t>http://www.ncbi.nlm.nih.gov/assembly/286598/</t>
  </si>
  <si>
    <t>agam</t>
  </si>
  <si>
    <t>Anopheles gambiae</t>
  </si>
  <si>
    <t>AgamP3</t>
  </si>
  <si>
    <t>http://www.ncbi.nlm.nih.gov/assembly/305108/</t>
  </si>
  <si>
    <t>clup</t>
  </si>
  <si>
    <t>Canis lupus</t>
  </si>
  <si>
    <t>Canis lupus familiaris</t>
  </si>
  <si>
    <t>CanFam 3.1</t>
  </si>
  <si>
    <t>http://www.ncbi.nlm.nih.gov/assembly/317138/</t>
  </si>
  <si>
    <t>mtru</t>
  </si>
  <si>
    <t>Medicago truncatula</t>
  </si>
  <si>
    <t>MedtrA17_3.5</t>
  </si>
  <si>
    <t>http://www.ncbi.nlm.nih.gov/assembly/317928/</t>
  </si>
  <si>
    <t>Plant DNA C-values Database</t>
  </si>
  <si>
    <t>ggal</t>
  </si>
  <si>
    <t>Gallus gallus</t>
  </si>
  <si>
    <t>Ggal4.0</t>
  </si>
  <si>
    <t>http://www.ncbi.nlm.nih.gov/assembly/317958/</t>
  </si>
  <si>
    <t>locu</t>
  </si>
  <si>
    <t>Lepisosteus oculatus</t>
  </si>
  <si>
    <t>LepOcu1</t>
  </si>
  <si>
    <t>http://www.ncbi.nlm.nih.gov/assembly/327908</t>
  </si>
  <si>
    <t>hsap</t>
  </si>
  <si>
    <t>Homo sapiens</t>
  </si>
  <si>
    <t>hg19</t>
  </si>
  <si>
    <t>http://www.ncbi.nlm.nih.gov/assembly/37871/</t>
  </si>
  <si>
    <t>panu</t>
  </si>
  <si>
    <t>Papio anubis</t>
  </si>
  <si>
    <t>Panu_2.0</t>
  </si>
  <si>
    <t>http://www.ncbi.nlm.nih.gov/assembly/399268/</t>
  </si>
  <si>
    <t>C-value from Papio hamadryas</t>
  </si>
  <si>
    <t>olat</t>
  </si>
  <si>
    <t>Oryzias latipes</t>
  </si>
  <si>
    <t>v1</t>
  </si>
  <si>
    <t>http://www.ncbi.nlm.nih.gov/assembly/508288/</t>
  </si>
  <si>
    <t>mmus</t>
  </si>
  <si>
    <t>Mus musculus</t>
  </si>
  <si>
    <t>GRCm38</t>
  </si>
  <si>
    <t>http://www.ncbi.nlm.nih.gov/assembly/558528/</t>
  </si>
  <si>
    <t>C-value from Mus musculus castaneus</t>
  </si>
  <si>
    <t>amel</t>
  </si>
  <si>
    <t>Apis mellifera</t>
  </si>
  <si>
    <t>Apis melifera</t>
  </si>
  <si>
    <t>Amel 4.5</t>
  </si>
  <si>
    <t>http://www.ncbi.nlm.nih.gov/assembly/GCF_000002195.4/</t>
  </si>
  <si>
    <t>mmul</t>
  </si>
  <si>
    <t>Macaca mulatta</t>
  </si>
  <si>
    <t>Mmul_051212</t>
  </si>
  <si>
    <t>http://www.ncbi.nlm.nih.gov/assembly/GCF_000002255.3/</t>
  </si>
  <si>
    <t>sscr</t>
  </si>
  <si>
    <t>Sus scrofa</t>
  </si>
  <si>
    <t>Ssc10.2</t>
  </si>
  <si>
    <t>http://www.ncbi.nlm.nih.gov/assembly/GCF_000003025.5/</t>
  </si>
  <si>
    <t>C-value from Sus scrofa scrofa</t>
  </si>
  <si>
    <t>btau</t>
  </si>
  <si>
    <t>Bos taurus</t>
  </si>
  <si>
    <t>UMD 3.1</t>
  </si>
  <si>
    <t>http://www.ncbi.nlm.nih.gov/assembly/GCF_000003055.4/</t>
  </si>
  <si>
    <t>oari</t>
  </si>
  <si>
    <t>Ovis aries</t>
  </si>
  <si>
    <t>Oar_v3.1</t>
  </si>
  <si>
    <t>http://www.ncbi.nlm.nih.gov/assembly/GCF_000298735.1/</t>
  </si>
  <si>
    <t>ccle</t>
  </si>
  <si>
    <t>Citrus clementina</t>
  </si>
  <si>
    <t>clementine1.0</t>
  </si>
  <si>
    <t>ftp://ftp.jgi-psf.org/pub/compgen/phytozome/v9.0/Cclementina/assembly/</t>
  </si>
  <si>
    <t>C-value from Citrus reticulata</t>
  </si>
  <si>
    <t>crub</t>
  </si>
  <si>
    <t>Capsella rubella</t>
  </si>
  <si>
    <t>ftp://ftp.jgi-psf.org/pub/compgen/phytozome/v9.0/Crubella/assembly/</t>
  </si>
  <si>
    <t>grai</t>
  </si>
  <si>
    <t>Gossypium raimondii</t>
  </si>
  <si>
    <t>v2.1</t>
  </si>
  <si>
    <t>ftp://ftp.jgi-psf.org/pub/compgen/phytozome/v9.0/Graimondii/assembly/</t>
  </si>
  <si>
    <t>pper</t>
  </si>
  <si>
    <t>Prunus persica</t>
  </si>
  <si>
    <t>v1.0</t>
  </si>
  <si>
    <t>ftp://ftp.jgi-psf.org/pub/compgen/phytozome/v9.0/Ppersica/assembly/</t>
  </si>
  <si>
    <t>C-value from Prunus davidiana</t>
  </si>
  <si>
    <t>ptri</t>
  </si>
  <si>
    <t>Populus trichocarpa</t>
  </si>
  <si>
    <t>v3</t>
  </si>
  <si>
    <t>ftp://ftp.jgi-psf.org/pub/compgen/phytozome/v9.0/Ptrichocarpa/assembly/</t>
  </si>
  <si>
    <t>sita</t>
  </si>
  <si>
    <t>Setaria italica</t>
  </si>
  <si>
    <t>ftp://ftp.jgi-psf.org/pub/compgen/phytozome/v9.0/Sitalica/assembly/</t>
  </si>
  <si>
    <t>osat</t>
  </si>
  <si>
    <t>Oryza sativa</t>
  </si>
  <si>
    <t>Oryza sativa ssp japonica</t>
  </si>
  <si>
    <t>Os-Nipponbare-Reference-IRGSP-1.0</t>
  </si>
  <si>
    <t>ftp://ftp.plantbiology.msu.edu/pub/data/Eukaryotic_Projects/o_sativa/annotation_dbs/pseudomolecules/version_7.0/</t>
  </si>
  <si>
    <t>C-value from Oryza rufipogon</t>
  </si>
  <si>
    <t>csat</t>
  </si>
  <si>
    <t>Cucumis sativus</t>
  </si>
  <si>
    <t>v2</t>
  </si>
  <si>
    <t>ftp://www.icugi.org/pub/genome/cucumber/Chinese_long/v2/</t>
  </si>
  <si>
    <t>clan</t>
  </si>
  <si>
    <t>Citrullus lanatus</t>
  </si>
  <si>
    <t>ftp://www.icugi.org/pub/genome/watermelon/97103/v1/</t>
  </si>
  <si>
    <t>C-value from Citrullus vulgaris</t>
  </si>
  <si>
    <t>bdis</t>
  </si>
  <si>
    <t>Brachypodium distachyon</t>
  </si>
  <si>
    <t>http://www.ncbi.nlm.nih.gov/assembly/312878/</t>
  </si>
  <si>
    <t>sbic</t>
  </si>
  <si>
    <t>Sorghum bicolor</t>
  </si>
  <si>
    <t>http://www.ncbi.nlm.nih.gov/assembly/317728/</t>
  </si>
  <si>
    <t>zmay</t>
  </si>
  <si>
    <t>Zea mays</t>
  </si>
  <si>
    <t>Zea mays ssp mays</t>
  </si>
  <si>
    <t>B73 RefGen_v2</t>
  </si>
  <si>
    <t>http://www.ncbi.nlm.nih.gov/assembly/GCA_000005005.4/</t>
  </si>
  <si>
    <t>atha</t>
  </si>
  <si>
    <t>Arabidopsis thaliana</t>
  </si>
  <si>
    <t>TAIR10</t>
  </si>
  <si>
    <t>http://www.ncbi.nlm.nih.gov/assembly/GCF_000001735.3/</t>
  </si>
  <si>
    <t>gmax</t>
  </si>
  <si>
    <t>Glycine max</t>
  </si>
  <si>
    <t>Glyma1.01</t>
  </si>
  <si>
    <t>http://www.ncbi.nlm.nih.gov/assembly/GCF_000004515.1/</t>
  </si>
  <si>
    <t>falb</t>
  </si>
  <si>
    <t>Ficedula albicollis</t>
  </si>
  <si>
    <t>FicAlb 1.5</t>
  </si>
  <si>
    <t>http://www.ncbi.nlm.nih.gov/assembly/GCF_000247815.1</t>
  </si>
  <si>
    <t>C-value is average of all Muscicapidae</t>
  </si>
  <si>
    <t>csem</t>
  </si>
  <si>
    <t>Cynoglossus semilaevis</t>
  </si>
  <si>
    <t>Cse_v1.0</t>
  </si>
  <si>
    <t>http://www.ncbi.nlm.nih.gov/assembly/GCF_000523025.1/</t>
  </si>
  <si>
    <t>C-value from Cynoglossus bilineatus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</si>
</sst>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1" width="11.9948979591837"/>
    <col collapsed="false" hidden="false" max="2" min="2" style="1" width="18"/>
    <col collapsed="false" hidden="false" max="4" min="3" style="1" width="8.8265306122449"/>
    <col collapsed="false" hidden="false" max="5" min="5" style="1" width="18.5051020408163"/>
    <col collapsed="false" hidden="false" max="6" min="6" style="1" width="15.1632653061224"/>
    <col collapsed="false" hidden="false" max="7" min="7" style="1" width="8.8265306122449"/>
    <col collapsed="false" hidden="false" max="8" min="8" style="1" width="19.8367346938776"/>
    <col collapsed="false" hidden="false" max="9" min="9" style="1" width="17.1632653061224"/>
    <col collapsed="false" hidden="false" max="14" min="10" style="1" width="8.8265306122449"/>
    <col collapsed="false" hidden="false" max="15" min="15" style="1" width="14.1632653061225"/>
    <col collapsed="false" hidden="false" max="1025" min="16" style="1" width="8.82653061224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2" t="s">
        <v>17</v>
      </c>
      <c r="B2" s="2" t="s">
        <v>18</v>
      </c>
      <c r="C2" s="2" t="s">
        <v>18</v>
      </c>
      <c r="D2" s="2" t="s">
        <v>19</v>
      </c>
      <c r="E2" s="5" t="n">
        <v>139465864</v>
      </c>
      <c r="F2" s="5" t="n">
        <v>120381546</v>
      </c>
      <c r="G2" s="5" t="n">
        <f aca="false">F2/E2</f>
        <v>0.863161368290093</v>
      </c>
      <c r="H2" s="5" t="n">
        <v>120290946</v>
      </c>
      <c r="I2" s="5" t="n">
        <f aca="false">H2/F2</f>
        <v>0.99924739295174</v>
      </c>
      <c r="J2" s="1" t="n">
        <v>3</v>
      </c>
      <c r="K2" s="3" t="n">
        <v>0.18</v>
      </c>
      <c r="L2" s="1" t="n">
        <f aca="false">(K2*0.978)*1000</f>
        <v>176.04</v>
      </c>
      <c r="M2" s="2" t="s">
        <v>20</v>
      </c>
      <c r="N2" s="2" t="s">
        <v>21</v>
      </c>
      <c r="O2" s="1" t="s">
        <v>22</v>
      </c>
      <c r="P2" s="1" t="s">
        <v>23</v>
      </c>
    </row>
    <row r="3" customFormat="false" ht="12.8" hidden="false" customHeight="false" outlineLevel="0" collapsed="false">
      <c r="A3" s="2" t="s">
        <v>24</v>
      </c>
      <c r="B3" s="2" t="s">
        <v>25</v>
      </c>
      <c r="C3" s="2" t="s">
        <v>25</v>
      </c>
      <c r="D3" s="2" t="s">
        <v>26</v>
      </c>
      <c r="E3" s="5" t="n">
        <v>152696384</v>
      </c>
      <c r="F3" s="5" t="n">
        <f aca="false">50607275+76754924</f>
        <v>127362199</v>
      </c>
      <c r="G3" s="5" t="n">
        <f aca="false">F3/E3</f>
        <v>0.834087852401272</v>
      </c>
      <c r="H3" s="5" t="n">
        <f aca="false">49725157+75336139</f>
        <v>125061296</v>
      </c>
      <c r="I3" s="5" t="n">
        <f aca="false">H3/F3</f>
        <v>0.981934176560504</v>
      </c>
      <c r="J3" s="1" t="n">
        <v>3</v>
      </c>
      <c r="K3" s="3" t="n">
        <f aca="false">(0.14+0.16+0.19)/3</f>
        <v>0.163333333333333</v>
      </c>
      <c r="L3" s="1" t="n">
        <f aca="false">(K3*0.978)*1000</f>
        <v>159.74</v>
      </c>
      <c r="M3" s="2" t="s">
        <v>27</v>
      </c>
      <c r="N3" s="2" t="s">
        <v>21</v>
      </c>
      <c r="O3" s="1" t="s">
        <v>22</v>
      </c>
      <c r="P3" s="1" t="s">
        <v>23</v>
      </c>
      <c r="Q3" s="1" t="s">
        <v>28</v>
      </c>
    </row>
    <row r="4" customFormat="false" ht="12.8" hidden="false" customHeight="false" outlineLevel="0" collapsed="false">
      <c r="A4" s="2" t="s">
        <v>29</v>
      </c>
      <c r="B4" s="2" t="s">
        <v>30</v>
      </c>
      <c r="C4" s="2" t="s">
        <v>30</v>
      </c>
      <c r="D4" s="2" t="s">
        <v>31</v>
      </c>
      <c r="E4" s="5" t="n">
        <v>108384165</v>
      </c>
      <c r="F4" s="5" t="n">
        <v>105183150</v>
      </c>
      <c r="G4" s="5" t="n">
        <f aca="false">F4/E4</f>
        <v>0.970466027025258</v>
      </c>
      <c r="H4" s="5" t="n">
        <v>102311480</v>
      </c>
      <c r="I4" s="5" t="n">
        <f aca="false">H4/F4</f>
        <v>0.972698383724009</v>
      </c>
      <c r="J4" s="1" t="n">
        <v>5</v>
      </c>
      <c r="K4" s="3" t="n">
        <v>0.12</v>
      </c>
      <c r="L4" s="1" t="n">
        <f aca="false">(K4*0.978)*1000</f>
        <v>117.36</v>
      </c>
      <c r="M4" s="2" t="s">
        <v>32</v>
      </c>
      <c r="N4" s="2" t="s">
        <v>21</v>
      </c>
      <c r="O4" s="1" t="s">
        <v>22</v>
      </c>
      <c r="P4" s="1" t="s">
        <v>23</v>
      </c>
    </row>
    <row r="5" customFormat="false" ht="12.8" hidden="false" customHeight="false" outlineLevel="0" collapsed="false">
      <c r="A5" s="2" t="s">
        <v>33</v>
      </c>
      <c r="B5" s="2" t="s">
        <v>34</v>
      </c>
      <c r="C5" s="2" t="s">
        <v>34</v>
      </c>
      <c r="D5" s="2" t="s">
        <v>35</v>
      </c>
      <c r="E5" s="5" t="n">
        <v>100272607</v>
      </c>
      <c r="F5" s="1" t="n">
        <v>100272607</v>
      </c>
      <c r="G5" s="5" t="n">
        <f aca="false">F5/E5</f>
        <v>1</v>
      </c>
      <c r="H5" s="5" t="n">
        <v>100272607</v>
      </c>
      <c r="I5" s="5" t="n">
        <f aca="false">H5/F5</f>
        <v>1</v>
      </c>
      <c r="J5" s="1" t="n">
        <v>5</v>
      </c>
      <c r="K5" s="3" t="n">
        <v>0.1</v>
      </c>
      <c r="L5" s="1" t="n">
        <f aca="false">(K5*0.978)*1000</f>
        <v>97.8</v>
      </c>
      <c r="M5" s="2" t="s">
        <v>36</v>
      </c>
      <c r="N5" s="2" t="s">
        <v>21</v>
      </c>
      <c r="O5" s="1" t="s">
        <v>22</v>
      </c>
      <c r="P5" s="1" t="s">
        <v>23</v>
      </c>
    </row>
    <row r="6" customFormat="false" ht="12.8" hidden="false" customHeight="false" outlineLevel="0" collapsed="false">
      <c r="A6" s="2" t="s">
        <v>37</v>
      </c>
      <c r="B6" s="2" t="s">
        <v>38</v>
      </c>
      <c r="C6" s="2" t="s">
        <v>38</v>
      </c>
      <c r="D6" s="2" t="s">
        <v>39</v>
      </c>
      <c r="E6" s="5" t="n">
        <v>463349471</v>
      </c>
      <c r="F6" s="1" t="n">
        <v>420897271</v>
      </c>
      <c r="G6" s="5" t="n">
        <f aca="false">F6/E6</f>
        <v>0.908379737850181</v>
      </c>
      <c r="H6" s="5" t="n">
        <v>410805174</v>
      </c>
      <c r="I6" s="5" t="n">
        <f aca="false">H6/F6</f>
        <v>0.976022422345428</v>
      </c>
      <c r="J6" s="1" t="n">
        <v>21</v>
      </c>
      <c r="K6" s="3" t="n">
        <f aca="false">(0.58+0.7)/2</f>
        <v>0.64</v>
      </c>
      <c r="L6" s="1" t="n">
        <f aca="false">(K6*0.978)*1000</f>
        <v>625.92</v>
      </c>
      <c r="M6" s="2" t="s">
        <v>40</v>
      </c>
      <c r="N6" s="2" t="s">
        <v>21</v>
      </c>
      <c r="O6" s="1" t="s">
        <v>41</v>
      </c>
      <c r="P6" s="1" t="s">
        <v>23</v>
      </c>
    </row>
    <row r="7" customFormat="false" ht="12.8" hidden="false" customHeight="false" outlineLevel="0" collapsed="false">
      <c r="A7" s="2" t="s">
        <v>42</v>
      </c>
      <c r="B7" s="2" t="s">
        <v>43</v>
      </c>
      <c r="C7" s="2" t="s">
        <v>43</v>
      </c>
      <c r="D7" s="2" t="s">
        <v>44</v>
      </c>
      <c r="E7" s="1" t="n">
        <v>502962945</v>
      </c>
      <c r="F7" s="1" t="n">
        <v>502962945</v>
      </c>
      <c r="G7" s="5" t="n">
        <f aca="false">F7/E7</f>
        <v>1</v>
      </c>
      <c r="H7" s="1" t="n">
        <v>377177827</v>
      </c>
      <c r="I7" s="5" t="n">
        <f aca="false">H7/F7</f>
        <v>0.749911759404065</v>
      </c>
      <c r="J7" s="1" t="n">
        <v>27</v>
      </c>
      <c r="K7" s="3" t="n">
        <v>0.525</v>
      </c>
      <c r="L7" s="1" t="n">
        <f aca="false">(K7*0.978)*1000</f>
        <v>513.45</v>
      </c>
      <c r="M7" s="2" t="s">
        <v>45</v>
      </c>
      <c r="N7" s="2" t="s">
        <v>21</v>
      </c>
      <c r="O7" s="1" t="s">
        <v>41</v>
      </c>
      <c r="P7" s="1" t="s">
        <v>23</v>
      </c>
    </row>
    <row r="8" customFormat="false" ht="12.8" hidden="false" customHeight="false" outlineLevel="0" collapsed="false">
      <c r="A8" s="2" t="s">
        <v>46</v>
      </c>
      <c r="B8" s="2" t="s">
        <v>47</v>
      </c>
      <c r="C8" s="2" t="s">
        <v>47</v>
      </c>
      <c r="D8" s="2" t="s">
        <v>48</v>
      </c>
      <c r="E8" s="1" t="n">
        <v>273790497</v>
      </c>
      <c r="F8" s="1" t="n">
        <v>221851317</v>
      </c>
      <c r="G8" s="5" t="n">
        <f aca="false">F8/E8</f>
        <v>0.81029589934964</v>
      </c>
      <c r="H8" s="5" t="n">
        <v>218680715</v>
      </c>
      <c r="I8" s="5" t="n">
        <f aca="false">H8/F8</f>
        <v>0.985708437331476</v>
      </c>
      <c r="J8" s="1" t="n">
        <v>20</v>
      </c>
      <c r="K8" s="3" t="n">
        <v>0.3</v>
      </c>
      <c r="L8" s="1" t="n">
        <f aca="false">(K8*0.978)*1000</f>
        <v>293.4</v>
      </c>
      <c r="M8" s="2" t="s">
        <v>49</v>
      </c>
      <c r="N8" s="2" t="s">
        <v>21</v>
      </c>
      <c r="O8" s="1" t="s">
        <v>41</v>
      </c>
      <c r="P8" s="1" t="s">
        <v>23</v>
      </c>
    </row>
    <row r="9" customFormat="false" ht="12.8" hidden="false" customHeight="false" outlineLevel="0" collapsed="false">
      <c r="A9" s="2" t="s">
        <v>50</v>
      </c>
      <c r="B9" s="2" t="s">
        <v>51</v>
      </c>
      <c r="C9" s="2" t="s">
        <v>51</v>
      </c>
      <c r="D9" s="2" t="s">
        <v>52</v>
      </c>
      <c r="E9" s="5" t="n">
        <v>1412448247</v>
      </c>
      <c r="F9" s="5" t="n">
        <v>1357035047</v>
      </c>
      <c r="G9" s="5" t="n">
        <f aca="false">F9/E9</f>
        <v>0.960767978495711</v>
      </c>
      <c r="H9" s="5" t="n">
        <v>1354638247</v>
      </c>
      <c r="I9" s="5" t="n">
        <f aca="false">H9/F9</f>
        <v>0.998233796536575</v>
      </c>
      <c r="J9" s="1" t="n">
        <v>25</v>
      </c>
      <c r="K9" s="3" t="n">
        <f aca="false">(1.68+1.75+1.78+1.8)/4</f>
        <v>1.7525</v>
      </c>
      <c r="L9" s="1" t="n">
        <f aca="false">(K9*0.978)*1000</f>
        <v>1713.945</v>
      </c>
      <c r="M9" s="2" t="s">
        <v>53</v>
      </c>
      <c r="N9" s="2" t="s">
        <v>21</v>
      </c>
      <c r="O9" s="1" t="s">
        <v>22</v>
      </c>
      <c r="P9" s="1" t="s">
        <v>23</v>
      </c>
    </row>
    <row r="10" customFormat="false" ht="12.8" hidden="false" customHeight="false" outlineLevel="0" collapsed="false">
      <c r="A10" s="2" t="s">
        <v>54</v>
      </c>
      <c r="B10" s="2" t="s">
        <v>55</v>
      </c>
      <c r="C10" s="2" t="s">
        <v>55</v>
      </c>
      <c r="D10" s="2" t="s">
        <v>56</v>
      </c>
      <c r="E10" s="1" t="n">
        <v>1061800384</v>
      </c>
      <c r="F10" s="1" t="n">
        <v>1040287070</v>
      </c>
      <c r="G10" s="5" t="n">
        <f aca="false">F10/E10</f>
        <v>0.979738833848453</v>
      </c>
      <c r="H10" s="5" t="n">
        <v>917277947</v>
      </c>
      <c r="I10" s="5" t="n">
        <f aca="false">H10/F10</f>
        <v>0.881754636246705</v>
      </c>
      <c r="J10" s="1" t="n">
        <v>30</v>
      </c>
      <c r="K10" s="3" t="n">
        <f aca="false">(1.31+1.4+1.68)/3</f>
        <v>1.46333333333333</v>
      </c>
      <c r="L10" s="1" t="n">
        <f aca="false">(K10*0.978)*1000</f>
        <v>1431.14</v>
      </c>
      <c r="M10" s="2" t="s">
        <v>57</v>
      </c>
      <c r="N10" s="2" t="s">
        <v>58</v>
      </c>
      <c r="O10" s="1" t="s">
        <v>22</v>
      </c>
      <c r="P10" s="1" t="s">
        <v>23</v>
      </c>
    </row>
    <row r="11" customFormat="false" ht="12.8" hidden="false" customHeight="false" outlineLevel="0" collapsed="false">
      <c r="A11" s="2" t="s">
        <v>59</v>
      </c>
      <c r="B11" s="2" t="s">
        <v>60</v>
      </c>
      <c r="C11" s="2" t="s">
        <v>60</v>
      </c>
      <c r="D11" s="2" t="s">
        <v>61</v>
      </c>
      <c r="E11" s="5" t="n">
        <v>2474912402</v>
      </c>
      <c r="F11" s="5" t="n">
        <v>2367053447</v>
      </c>
      <c r="G11" s="5" t="n">
        <f aca="false">F11/E11</f>
        <v>0.956419081777263</v>
      </c>
      <c r="H11" s="5" t="n">
        <v>2335454483</v>
      </c>
      <c r="I11" s="5" t="n">
        <f aca="false">H11/F11</f>
        <v>0.986650506755541</v>
      </c>
      <c r="J11" s="1" t="n">
        <v>31</v>
      </c>
      <c r="K11" s="3" t="n">
        <f aca="false">(3.15+3.21+2.95+3.15+3.48)/5</f>
        <v>3.188</v>
      </c>
      <c r="L11" s="1" t="n">
        <f aca="false">(K11*0.978)*1000</f>
        <v>3117.864</v>
      </c>
      <c r="M11" s="2" t="s">
        <v>62</v>
      </c>
      <c r="N11" s="2" t="s">
        <v>21</v>
      </c>
      <c r="O11" s="1" t="s">
        <v>22</v>
      </c>
      <c r="P11" s="1" t="s">
        <v>23</v>
      </c>
    </row>
    <row r="12" customFormat="false" ht="12.8" hidden="false" customHeight="false" outlineLevel="0" collapsed="false">
      <c r="A12" s="2" t="s">
        <v>63</v>
      </c>
      <c r="B12" s="2" t="s">
        <v>64</v>
      </c>
      <c r="C12" s="2" t="s">
        <v>64</v>
      </c>
      <c r="D12" s="2" t="s">
        <v>65</v>
      </c>
      <c r="E12" s="5" t="n">
        <v>265011681</v>
      </c>
      <c r="F12" s="5" t="n">
        <v>230466657</v>
      </c>
      <c r="G12" s="5" t="n">
        <f aca="false">F12/E12</f>
        <v>0.869647164722524</v>
      </c>
      <c r="H12" s="5" t="n">
        <v>225028590</v>
      </c>
      <c r="I12" s="5" t="n">
        <f aca="false">H12/F12</f>
        <v>0.976404105171708</v>
      </c>
      <c r="J12" s="1" t="n">
        <v>2</v>
      </c>
      <c r="K12" s="3" t="n">
        <v>0.27</v>
      </c>
      <c r="L12" s="1" t="n">
        <f aca="false">(K12*0.978)*1000</f>
        <v>264.06</v>
      </c>
      <c r="M12" s="2" t="s">
        <v>66</v>
      </c>
      <c r="N12" s="2" t="s">
        <v>21</v>
      </c>
      <c r="O12" s="1" t="s">
        <v>22</v>
      </c>
      <c r="P12" s="1" t="s">
        <v>23</v>
      </c>
    </row>
    <row r="13" customFormat="false" ht="12.8" hidden="false" customHeight="false" outlineLevel="0" collapsed="false">
      <c r="A13" s="2" t="s">
        <v>67</v>
      </c>
      <c r="B13" s="2" t="s">
        <v>68</v>
      </c>
      <c r="C13" s="2" t="s">
        <v>69</v>
      </c>
      <c r="D13" s="2" t="s">
        <v>70</v>
      </c>
      <c r="E13" s="5" t="n">
        <v>2410960148</v>
      </c>
      <c r="F13" s="5" t="n">
        <v>2327633984</v>
      </c>
      <c r="G13" s="5" t="n">
        <f aca="false">F13/E13</f>
        <v>0.965438597535873</v>
      </c>
      <c r="H13" s="5" t="n">
        <v>2317593971</v>
      </c>
      <c r="I13" s="5" t="n">
        <f aca="false">H13/F13</f>
        <v>0.995686601472132</v>
      </c>
      <c r="J13" s="1" t="n">
        <v>38</v>
      </c>
      <c r="K13" s="3" t="n">
        <v>2.81</v>
      </c>
      <c r="L13" s="1" t="n">
        <f aca="false">(K13*0.978)*1000</f>
        <v>2748.18</v>
      </c>
      <c r="M13" s="2" t="s">
        <v>71</v>
      </c>
      <c r="N13" s="2" t="s">
        <v>21</v>
      </c>
      <c r="O13" s="1" t="s">
        <v>22</v>
      </c>
      <c r="P13" s="1" t="s">
        <v>23</v>
      </c>
    </row>
    <row r="14" customFormat="false" ht="12.8" hidden="false" customHeight="false" outlineLevel="0" collapsed="false">
      <c r="A14" s="2" t="s">
        <v>72</v>
      </c>
      <c r="B14" s="2" t="s">
        <v>73</v>
      </c>
      <c r="C14" s="2" t="s">
        <v>73</v>
      </c>
      <c r="D14" s="2" t="s">
        <v>74</v>
      </c>
      <c r="E14" s="1" t="n">
        <v>314353944</v>
      </c>
      <c r="F14" s="1" t="n">
        <v>297051484</v>
      </c>
      <c r="G14" s="5" t="n">
        <f aca="false">F14/E14</f>
        <v>0.94495866735491</v>
      </c>
      <c r="H14" s="5" t="n">
        <v>245503603</v>
      </c>
      <c r="I14" s="5" t="n">
        <f aca="false">H14/F14</f>
        <v>0.826468192294909</v>
      </c>
      <c r="J14" s="1" t="n">
        <v>8</v>
      </c>
      <c r="K14" s="3" t="n">
        <v>0.48</v>
      </c>
      <c r="L14" s="1" t="n">
        <f aca="false">(K14*0.978)*1000</f>
        <v>469.44</v>
      </c>
      <c r="M14" s="2" t="s">
        <v>75</v>
      </c>
      <c r="N14" s="2" t="s">
        <v>21</v>
      </c>
      <c r="O14" s="1" t="s">
        <v>22</v>
      </c>
      <c r="P14" s="1" t="s">
        <v>76</v>
      </c>
    </row>
    <row r="15" customFormat="false" ht="12.8" hidden="false" customHeight="false" outlineLevel="0" collapsed="false">
      <c r="A15" s="2" t="s">
        <v>77</v>
      </c>
      <c r="B15" s="2" t="s">
        <v>78</v>
      </c>
      <c r="C15" s="2" t="s">
        <v>78</v>
      </c>
      <c r="D15" s="2" t="s">
        <v>79</v>
      </c>
      <c r="E15" s="5" t="n">
        <v>1046915324</v>
      </c>
      <c r="F15" s="1" t="n">
        <v>1004801586</v>
      </c>
      <c r="G15" s="5" t="n">
        <f aca="false">F15/E15</f>
        <v>0.959773501223486</v>
      </c>
      <c r="H15" s="5" t="n">
        <v>993905897</v>
      </c>
      <c r="I15" s="5" t="n">
        <f aca="false">H15/F15</f>
        <v>0.989156377585574</v>
      </c>
      <c r="J15" s="1" t="n">
        <v>32</v>
      </c>
      <c r="K15" s="3" t="n">
        <v>1.25</v>
      </c>
      <c r="L15" s="1" t="n">
        <f aca="false">(K15*0.978)*1000</f>
        <v>1222.5</v>
      </c>
      <c r="M15" s="2" t="s">
        <v>80</v>
      </c>
      <c r="N15" s="2" t="s">
        <v>58</v>
      </c>
      <c r="O15" s="1" t="s">
        <v>22</v>
      </c>
      <c r="P15" s="1" t="s">
        <v>23</v>
      </c>
    </row>
    <row r="16" customFormat="false" ht="12.8" hidden="false" customHeight="false" outlineLevel="0" collapsed="false">
      <c r="A16" s="2" t="s">
        <v>81</v>
      </c>
      <c r="B16" s="2" t="s">
        <v>82</v>
      </c>
      <c r="C16" s="2" t="s">
        <v>82</v>
      </c>
      <c r="D16" s="2" t="s">
        <v>83</v>
      </c>
      <c r="E16" s="1" t="n">
        <v>945861706</v>
      </c>
      <c r="F16" s="1" t="n">
        <v>891144077</v>
      </c>
      <c r="G16" s="5" t="n">
        <f aca="false">F16/E16</f>
        <v>0.942150497633107</v>
      </c>
      <c r="H16" s="5" t="n">
        <v>834922998</v>
      </c>
      <c r="I16" s="5" t="n">
        <f aca="false">H16/F16</f>
        <v>0.936911347501443</v>
      </c>
      <c r="J16" s="1" t="n">
        <v>29</v>
      </c>
      <c r="K16" s="3" t="n">
        <v>1.4</v>
      </c>
      <c r="L16" s="1" t="n">
        <f aca="false">(K16*0.978)*1000</f>
        <v>1369.2</v>
      </c>
      <c r="M16" s="2" t="s">
        <v>84</v>
      </c>
      <c r="N16" s="2" t="s">
        <v>21</v>
      </c>
      <c r="O16" s="1" t="s">
        <v>22</v>
      </c>
      <c r="P16" s="1" t="s">
        <v>23</v>
      </c>
    </row>
    <row r="17" customFormat="false" ht="12.8" hidden="false" customHeight="false" outlineLevel="0" collapsed="false">
      <c r="A17" s="2" t="s">
        <v>85</v>
      </c>
      <c r="B17" s="2" t="s">
        <v>86</v>
      </c>
      <c r="C17" s="2" t="s">
        <v>86</v>
      </c>
      <c r="D17" s="2" t="s">
        <v>87</v>
      </c>
      <c r="E17" s="1" t="n">
        <v>3101788170</v>
      </c>
      <c r="F17" s="1" t="n">
        <v>3095677412</v>
      </c>
      <c r="G17" s="5" t="n">
        <f aca="false">F17/E17</f>
        <v>0.998029924138888</v>
      </c>
      <c r="H17" s="5" t="n">
        <v>2861325045</v>
      </c>
      <c r="I17" s="5" t="n">
        <f aca="false">H17/F17</f>
        <v>0.924296903129647</v>
      </c>
      <c r="J17" s="1" t="n">
        <v>22</v>
      </c>
      <c r="K17" s="3" t="n">
        <v>3.5</v>
      </c>
      <c r="L17" s="1" t="n">
        <f aca="false">(K17*0.978)*1000</f>
        <v>3423</v>
      </c>
      <c r="M17" s="2" t="s">
        <v>88</v>
      </c>
      <c r="N17" s="2" t="s">
        <v>21</v>
      </c>
      <c r="O17" s="1" t="s">
        <v>22</v>
      </c>
      <c r="P17" s="1" t="s">
        <v>23</v>
      </c>
    </row>
    <row r="18" customFormat="false" ht="12.8" hidden="false" customHeight="false" outlineLevel="0" collapsed="false">
      <c r="A18" s="2" t="s">
        <v>89</v>
      </c>
      <c r="B18" s="2" t="s">
        <v>90</v>
      </c>
      <c r="C18" s="2" t="s">
        <v>90</v>
      </c>
      <c r="D18" s="2" t="s">
        <v>91</v>
      </c>
      <c r="E18" s="1" t="n">
        <v>2948380710</v>
      </c>
      <c r="F18" s="1" t="n">
        <v>2724327674</v>
      </c>
      <c r="G18" s="5" t="n">
        <f aca="false">F18/E18</f>
        <v>0.924008105452569</v>
      </c>
      <c r="H18" s="5" t="n">
        <v>2682268610</v>
      </c>
      <c r="I18" s="5" t="n">
        <f aca="false">H18/F18</f>
        <v>0.984561672077336</v>
      </c>
      <c r="J18" s="1" t="n">
        <v>20</v>
      </c>
      <c r="K18" s="3" t="n">
        <v>3.53</v>
      </c>
      <c r="L18" s="1" t="n">
        <f aca="false">(K18*0.978)*1000</f>
        <v>3452.34</v>
      </c>
      <c r="M18" s="2" t="s">
        <v>92</v>
      </c>
      <c r="N18" s="2" t="s">
        <v>21</v>
      </c>
      <c r="O18" s="1" t="s">
        <v>22</v>
      </c>
      <c r="P18" s="1" t="s">
        <v>23</v>
      </c>
      <c r="Q18" s="1" t="s">
        <v>93</v>
      </c>
    </row>
    <row r="19" customFormat="false" ht="12.8" hidden="false" customHeight="false" outlineLevel="0" collapsed="false">
      <c r="A19" s="2" t="s">
        <v>94</v>
      </c>
      <c r="B19" s="2" t="s">
        <v>95</v>
      </c>
      <c r="C19" s="2" t="s">
        <v>95</v>
      </c>
      <c r="D19" s="2" t="s">
        <v>96</v>
      </c>
      <c r="E19" s="1" t="n">
        <v>869801494</v>
      </c>
      <c r="F19" s="5" t="n">
        <v>723441489</v>
      </c>
      <c r="G19" s="5" t="n">
        <f aca="false">F19/E19</f>
        <v>0.831731715788476</v>
      </c>
      <c r="H19" s="5" t="n">
        <v>582138403</v>
      </c>
      <c r="I19" s="5" t="n">
        <f aca="false">H19/E19</f>
        <v>0.669277308691309</v>
      </c>
      <c r="J19" s="1" t="n">
        <v>24</v>
      </c>
      <c r="K19" s="3" t="n">
        <v>1.08</v>
      </c>
      <c r="L19" s="1" t="n">
        <f aca="false">(K19*0.978)*1000</f>
        <v>1056.24</v>
      </c>
      <c r="M19" s="2" t="s">
        <v>97</v>
      </c>
      <c r="N19" s="2" t="s">
        <v>21</v>
      </c>
      <c r="O19" s="1" t="s">
        <v>22</v>
      </c>
      <c r="P19" s="1" t="s">
        <v>23</v>
      </c>
    </row>
    <row r="20" customFormat="false" ht="12.8" hidden="false" customHeight="false" outlineLevel="0" collapsed="false">
      <c r="A20" s="2" t="s">
        <v>98</v>
      </c>
      <c r="B20" s="2" t="s">
        <v>99</v>
      </c>
      <c r="C20" s="2" t="s">
        <v>99</v>
      </c>
      <c r="D20" s="2" t="s">
        <v>100</v>
      </c>
      <c r="E20" s="1" t="n">
        <v>2730855475</v>
      </c>
      <c r="F20" s="1" t="n">
        <v>2725521370</v>
      </c>
      <c r="G20" s="5" t="n">
        <f aca="false">F20/E20</f>
        <v>0.998046727463671</v>
      </c>
      <c r="H20" s="5" t="n">
        <v>2647521648</v>
      </c>
      <c r="I20" s="5" t="n">
        <f aca="false">H20/F20</f>
        <v>0.971381724297396</v>
      </c>
      <c r="J20" s="1" t="n">
        <v>19</v>
      </c>
      <c r="K20" s="3" t="n">
        <v>3.07</v>
      </c>
      <c r="L20" s="1" t="n">
        <f aca="false">(K20*0.978)*1000</f>
        <v>3002.46</v>
      </c>
      <c r="M20" s="2" t="s">
        <v>101</v>
      </c>
      <c r="N20" s="2" t="s">
        <v>21</v>
      </c>
      <c r="O20" s="1" t="s">
        <v>22</v>
      </c>
      <c r="P20" s="1" t="s">
        <v>23</v>
      </c>
      <c r="Q20" s="1" t="s">
        <v>102</v>
      </c>
    </row>
    <row r="21" customFormat="false" ht="12.8" hidden="false" customHeight="false" outlineLevel="0" collapsed="false">
      <c r="A21" s="2" t="s">
        <v>103</v>
      </c>
      <c r="B21" s="2" t="s">
        <v>104</v>
      </c>
      <c r="C21" s="2" t="s">
        <v>105</v>
      </c>
      <c r="D21" s="2" t="s">
        <v>106</v>
      </c>
      <c r="E21" s="5" t="n">
        <v>250270657</v>
      </c>
      <c r="F21" s="5" t="n">
        <v>219629612</v>
      </c>
      <c r="G21" s="5" t="n">
        <f aca="false">F21/E21</f>
        <v>0.877568367912983</v>
      </c>
      <c r="H21" s="5" t="n">
        <v>199724913</v>
      </c>
      <c r="I21" s="5" t="n">
        <f aca="false">H21/F21</f>
        <v>0.909371514984965</v>
      </c>
      <c r="J21" s="1" t="n">
        <v>16</v>
      </c>
      <c r="K21" s="3" t="n">
        <f aca="false">(0.24+0.27)/2</f>
        <v>0.255</v>
      </c>
      <c r="L21" s="1" t="n">
        <f aca="false">(K21*0.978)*1000</f>
        <v>249.39</v>
      </c>
      <c r="M21" s="2" t="s">
        <v>107</v>
      </c>
      <c r="N21" s="2" t="s">
        <v>21</v>
      </c>
      <c r="O21" s="1" t="s">
        <v>22</v>
      </c>
      <c r="P21" s="1" t="s">
        <v>23</v>
      </c>
    </row>
    <row r="22" customFormat="false" ht="12.8" hidden="false" customHeight="false" outlineLevel="0" collapsed="false">
      <c r="A22" s="2" t="s">
        <v>108</v>
      </c>
      <c r="B22" s="2" t="s">
        <v>109</v>
      </c>
      <c r="C22" s="2" t="s">
        <v>109</v>
      </c>
      <c r="D22" s="2" t="s">
        <v>110</v>
      </c>
      <c r="E22" s="1" t="n">
        <v>3097370727</v>
      </c>
      <c r="F22" s="1" t="n">
        <v>2863665185</v>
      </c>
      <c r="G22" s="5" t="n">
        <f aca="false">F22/E22</f>
        <v>0.924547119928922</v>
      </c>
      <c r="H22" s="5" t="n">
        <v>2646263223</v>
      </c>
      <c r="I22" s="5" t="n">
        <f aca="false">H22/F22</f>
        <v>0.924082618618</v>
      </c>
      <c r="J22" s="1" t="n">
        <v>20</v>
      </c>
      <c r="K22" s="3" t="n">
        <f aca="false">(3.14+3.59)/2</f>
        <v>3.365</v>
      </c>
      <c r="L22" s="1" t="n">
        <f aca="false">(K22*0.978)*1000</f>
        <v>3290.97</v>
      </c>
      <c r="M22" s="2" t="s">
        <v>111</v>
      </c>
      <c r="N22" s="2" t="s">
        <v>21</v>
      </c>
      <c r="O22" s="1" t="s">
        <v>22</v>
      </c>
      <c r="P22" s="1" t="s">
        <v>23</v>
      </c>
    </row>
    <row r="23" customFormat="false" ht="12.8" hidden="false" customHeight="false" outlineLevel="0" collapsed="false">
      <c r="A23" s="2" t="s">
        <v>112</v>
      </c>
      <c r="B23" s="2" t="s">
        <v>113</v>
      </c>
      <c r="C23" s="2" t="s">
        <v>113</v>
      </c>
      <c r="D23" s="2" t="s">
        <v>114</v>
      </c>
      <c r="E23" s="1" t="n">
        <v>2808509378</v>
      </c>
      <c r="F23" s="1" t="n">
        <v>2596639456</v>
      </c>
      <c r="G23" s="5" t="n">
        <f aca="false">F23/E23</f>
        <v>0.924561433314181</v>
      </c>
      <c r="H23" s="5" t="n">
        <v>2323671356</v>
      </c>
      <c r="I23" s="5" t="n">
        <f aca="false">H23/F23</f>
        <v>0.894876395192541</v>
      </c>
      <c r="J23" s="1" t="n">
        <v>18</v>
      </c>
      <c r="K23" s="3" t="n">
        <v>2.81</v>
      </c>
      <c r="L23" s="1" t="n">
        <f aca="false">(K23*0.978)*1000</f>
        <v>2748.18</v>
      </c>
      <c r="M23" s="2" t="s">
        <v>115</v>
      </c>
      <c r="N23" s="2" t="s">
        <v>21</v>
      </c>
      <c r="O23" s="1" t="s">
        <v>22</v>
      </c>
      <c r="P23" s="1" t="s">
        <v>23</v>
      </c>
      <c r="Q23" s="1" t="s">
        <v>116</v>
      </c>
    </row>
    <row r="24" customFormat="false" ht="12.8" hidden="false" customHeight="false" outlineLevel="0" collapsed="false">
      <c r="A24" s="2" t="s">
        <v>117</v>
      </c>
      <c r="B24" s="2" t="s">
        <v>118</v>
      </c>
      <c r="C24" s="2" t="s">
        <v>118</v>
      </c>
      <c r="D24" s="2" t="s">
        <v>119</v>
      </c>
      <c r="E24" s="5" t="n">
        <v>2670405961</v>
      </c>
      <c r="F24" s="5" t="n">
        <v>2660906405</v>
      </c>
      <c r="G24" s="5" t="n">
        <f aca="false">F24/E24</f>
        <v>0.996442654735371</v>
      </c>
      <c r="H24" s="5" t="n">
        <v>2640169142</v>
      </c>
      <c r="I24" s="5" t="n">
        <f aca="false">H24/F24</f>
        <v>0.992206692065142</v>
      </c>
      <c r="J24" s="1" t="n">
        <v>29</v>
      </c>
      <c r="K24" s="3" t="n">
        <v>3.65</v>
      </c>
      <c r="L24" s="1" t="n">
        <f aca="false">(K24*0.978)*1000</f>
        <v>3569.7</v>
      </c>
      <c r="M24" s="2" t="s">
        <v>120</v>
      </c>
      <c r="N24" s="2" t="s">
        <v>58</v>
      </c>
      <c r="O24" s="1" t="s">
        <v>22</v>
      </c>
      <c r="P24" s="1" t="s">
        <v>23</v>
      </c>
    </row>
    <row r="25" customFormat="false" ht="12.8" hidden="false" customHeight="false" outlineLevel="0" collapsed="false">
      <c r="A25" s="2" t="s">
        <v>121</v>
      </c>
      <c r="B25" s="2" t="s">
        <v>122</v>
      </c>
      <c r="C25" s="2" t="s">
        <v>122</v>
      </c>
      <c r="D25" s="2" t="s">
        <v>123</v>
      </c>
      <c r="E25" s="1" t="n">
        <v>2619037772</v>
      </c>
      <c r="F25" s="1" t="n">
        <v>2587507083</v>
      </c>
      <c r="G25" s="5" t="n">
        <f aca="false">F25/E25</f>
        <v>0.987960964390398</v>
      </c>
      <c r="H25" s="5" t="n">
        <v>2506759532</v>
      </c>
      <c r="I25" s="5" t="n">
        <f aca="false">H25/F25</f>
        <v>0.968793302429773</v>
      </c>
      <c r="J25" s="1" t="n">
        <v>26</v>
      </c>
      <c r="K25" s="3" t="n">
        <v>3.3</v>
      </c>
      <c r="L25" s="1" t="n">
        <f aca="false">(K25*0.978)*1000</f>
        <v>3227.4</v>
      </c>
      <c r="M25" s="2" t="s">
        <v>124</v>
      </c>
      <c r="N25" s="2" t="s">
        <v>21</v>
      </c>
      <c r="O25" s="1" t="s">
        <v>22</v>
      </c>
      <c r="P25" s="1" t="s">
        <v>23</v>
      </c>
    </row>
    <row r="26" customFormat="false" ht="12.8" hidden="false" customHeight="false" outlineLevel="0" collapsed="false">
      <c r="A26" s="2" t="s">
        <v>125</v>
      </c>
      <c r="B26" s="2" t="s">
        <v>126</v>
      </c>
      <c r="C26" s="2" t="s">
        <v>126</v>
      </c>
      <c r="D26" s="2" t="s">
        <v>127</v>
      </c>
      <c r="E26" s="1" t="n">
        <v>301388396</v>
      </c>
      <c r="F26" s="1" t="n">
        <v>288587601</v>
      </c>
      <c r="G26" s="5" t="n">
        <f aca="false">F26/E26</f>
        <v>0.957527246669444</v>
      </c>
      <c r="H26" s="1" t="n">
        <v>283837116</v>
      </c>
      <c r="I26" s="5" t="n">
        <f aca="false">H26/F26</f>
        <v>0.983538845800932</v>
      </c>
      <c r="J26" s="1" t="n">
        <v>9</v>
      </c>
      <c r="K26" s="3" t="n">
        <v>0.48</v>
      </c>
      <c r="L26" s="1" t="n">
        <f aca="false">(K26*0.978)*1000</f>
        <v>469.44</v>
      </c>
      <c r="M26" s="2" t="s">
        <v>128</v>
      </c>
      <c r="N26" s="2" t="s">
        <v>58</v>
      </c>
      <c r="O26" s="1" t="s">
        <v>41</v>
      </c>
      <c r="P26" s="1" t="s">
        <v>76</v>
      </c>
      <c r="Q26" s="1" t="s">
        <v>129</v>
      </c>
    </row>
    <row r="27" customFormat="false" ht="12.8" hidden="false" customHeight="false" outlineLevel="0" collapsed="false">
      <c r="A27" s="2" t="s">
        <v>130</v>
      </c>
      <c r="B27" s="2" t="s">
        <v>131</v>
      </c>
      <c r="C27" s="2" t="s">
        <v>131</v>
      </c>
      <c r="D27" s="2" t="s">
        <v>96</v>
      </c>
      <c r="E27" s="1" t="n">
        <v>134835427</v>
      </c>
      <c r="F27" s="1" t="n">
        <v>124881110</v>
      </c>
      <c r="G27" s="5" t="n">
        <f aca="false">F27/E27</f>
        <v>0.926174320640524</v>
      </c>
      <c r="H27" s="1" t="n">
        <v>123232065</v>
      </c>
      <c r="I27" s="5" t="n">
        <f aca="false">H27/F27</f>
        <v>0.986795080537</v>
      </c>
      <c r="J27" s="1" t="n">
        <v>8</v>
      </c>
      <c r="K27" s="3" t="n">
        <v>0.22</v>
      </c>
      <c r="L27" s="1" t="n">
        <f aca="false">(K27*0.978)*1000</f>
        <v>215.16</v>
      </c>
      <c r="M27" s="2" t="s">
        <v>132</v>
      </c>
      <c r="N27" s="2" t="s">
        <v>21</v>
      </c>
      <c r="O27" s="1" t="s">
        <v>41</v>
      </c>
      <c r="P27" s="1" t="s">
        <v>76</v>
      </c>
    </row>
    <row r="28" customFormat="false" ht="12.8" hidden="false" customHeight="false" outlineLevel="0" collapsed="false">
      <c r="A28" s="2" t="s">
        <v>133</v>
      </c>
      <c r="B28" s="2" t="s">
        <v>134</v>
      </c>
      <c r="C28" s="2" t="s">
        <v>134</v>
      </c>
      <c r="D28" s="2" t="s">
        <v>135</v>
      </c>
      <c r="E28" s="1" t="n">
        <v>761407154</v>
      </c>
      <c r="F28" s="1" t="n">
        <v>749228103</v>
      </c>
      <c r="G28" s="5" t="n">
        <f aca="false">F28/E28</f>
        <v>0.984004548767347</v>
      </c>
      <c r="H28" s="5" t="n">
        <v>737837083</v>
      </c>
      <c r="I28" s="5" t="n">
        <f aca="false">H28/F28</f>
        <v>0.984796325772633</v>
      </c>
      <c r="J28" s="1" t="n">
        <v>13</v>
      </c>
      <c r="K28" s="3" t="n">
        <v>0.9</v>
      </c>
      <c r="L28" s="1" t="n">
        <f aca="false">(K28*0.978)*1000</f>
        <v>880.2</v>
      </c>
      <c r="M28" s="2" t="s">
        <v>136</v>
      </c>
      <c r="N28" s="2" t="s">
        <v>21</v>
      </c>
      <c r="O28" s="1" t="s">
        <v>41</v>
      </c>
      <c r="P28" s="1" t="s">
        <v>76</v>
      </c>
    </row>
    <row r="29" customFormat="false" ht="12.8" hidden="false" customHeight="false" outlineLevel="0" collapsed="false">
      <c r="A29" s="2" t="s">
        <v>137</v>
      </c>
      <c r="B29" s="2" t="s">
        <v>138</v>
      </c>
      <c r="C29" s="2" t="s">
        <v>138</v>
      </c>
      <c r="D29" s="2" t="s">
        <v>139</v>
      </c>
      <c r="E29" s="1" t="n">
        <v>218265040</v>
      </c>
      <c r="F29" s="1" t="n">
        <v>218265040</v>
      </c>
      <c r="G29" s="5" t="n">
        <f aca="false">F29/E29</f>
        <v>1</v>
      </c>
      <c r="H29" s="5" t="n">
        <v>215929111</v>
      </c>
      <c r="I29" s="5" t="n">
        <f aca="false">H29/F29</f>
        <v>0.989297740948344</v>
      </c>
      <c r="J29" s="1" t="n">
        <v>8</v>
      </c>
      <c r="K29" s="3" t="n">
        <v>0.31</v>
      </c>
      <c r="L29" s="1" t="n">
        <f aca="false">(K29*0.978)*1000</f>
        <v>303.18</v>
      </c>
      <c r="M29" s="2" t="s">
        <v>140</v>
      </c>
      <c r="N29" s="2" t="s">
        <v>21</v>
      </c>
      <c r="O29" s="1" t="s">
        <v>41</v>
      </c>
      <c r="P29" s="1" t="s">
        <v>76</v>
      </c>
      <c r="Q29" s="1" t="s">
        <v>141</v>
      </c>
    </row>
    <row r="30" customFormat="false" ht="12.8" hidden="false" customHeight="false" outlineLevel="0" collapsed="false">
      <c r="A30" s="2" t="s">
        <v>142</v>
      </c>
      <c r="B30" s="2" t="s">
        <v>143</v>
      </c>
      <c r="C30" s="2" t="s">
        <v>143</v>
      </c>
      <c r="D30" s="2" t="s">
        <v>144</v>
      </c>
      <c r="E30" s="1" t="n">
        <v>434136308</v>
      </c>
      <c r="F30" s="1" t="n">
        <v>394507750</v>
      </c>
      <c r="G30" s="5" t="n">
        <f aca="false">F30/E30</f>
        <v>0.908718627606701</v>
      </c>
      <c r="H30" s="5" t="n">
        <v>387934746</v>
      </c>
      <c r="I30" s="5" t="n">
        <f aca="false">H30/F30</f>
        <v>0.983338720215256</v>
      </c>
      <c r="J30" s="1" t="n">
        <v>19</v>
      </c>
      <c r="K30" s="3" t="n">
        <v>0.49</v>
      </c>
      <c r="L30" s="1" t="n">
        <f aca="false">(K30*0.978)*1000</f>
        <v>479.22</v>
      </c>
      <c r="M30" s="2" t="s">
        <v>145</v>
      </c>
      <c r="N30" s="2" t="s">
        <v>21</v>
      </c>
      <c r="O30" s="1" t="s">
        <v>41</v>
      </c>
      <c r="P30" s="1" t="s">
        <v>76</v>
      </c>
    </row>
    <row r="31" customFormat="false" ht="12.8" hidden="false" customHeight="false" outlineLevel="0" collapsed="false">
      <c r="A31" s="2" t="s">
        <v>146</v>
      </c>
      <c r="B31" s="2" t="s">
        <v>147</v>
      </c>
      <c r="C31" s="2" t="s">
        <v>147</v>
      </c>
      <c r="D31" s="2" t="s">
        <v>135</v>
      </c>
      <c r="E31" s="1" t="n">
        <v>405737677</v>
      </c>
      <c r="F31" s="1" t="n">
        <v>401300885</v>
      </c>
      <c r="G31" s="5" t="n">
        <f aca="false">F31/E31</f>
        <v>0.989064875530403</v>
      </c>
      <c r="H31" s="5" t="n">
        <v>396684774</v>
      </c>
      <c r="I31" s="5" t="n">
        <f aca="false">H31/F31</f>
        <v>0.988497132270217</v>
      </c>
      <c r="J31" s="1" t="n">
        <v>9</v>
      </c>
      <c r="K31" s="3" t="n">
        <v>0.53</v>
      </c>
      <c r="L31" s="1" t="n">
        <f aca="false">(K31*0.978)*1000</f>
        <v>518.34</v>
      </c>
      <c r="M31" s="2" t="s">
        <v>148</v>
      </c>
      <c r="N31" s="2" t="s">
        <v>58</v>
      </c>
      <c r="O31" s="1" t="s">
        <v>41</v>
      </c>
      <c r="P31" s="1" t="s">
        <v>76</v>
      </c>
    </row>
    <row r="32" customFormat="false" ht="12.8" hidden="false" customHeight="false" outlineLevel="0" collapsed="false">
      <c r="A32" s="2" t="s">
        <v>149</v>
      </c>
      <c r="B32" s="2" t="s">
        <v>150</v>
      </c>
      <c r="C32" s="2" t="s">
        <v>151</v>
      </c>
      <c r="D32" s="2" t="s">
        <v>152</v>
      </c>
      <c r="E32" s="1" t="n">
        <v>374471254</v>
      </c>
      <c r="F32" s="1" t="n">
        <v>373245531</v>
      </c>
      <c r="G32" s="5" t="n">
        <f aca="false">F32/E32</f>
        <v>0.996726790142348</v>
      </c>
      <c r="H32" s="5" t="n">
        <v>373128865</v>
      </c>
      <c r="I32" s="5" t="n">
        <f aca="false">H32/F32</f>
        <v>0.999687428273588</v>
      </c>
      <c r="J32" s="1" t="n">
        <v>12</v>
      </c>
      <c r="K32" s="3" t="n">
        <v>0.46</v>
      </c>
      <c r="L32" s="1" t="n">
        <f aca="false">(K32*0.978)*1000</f>
        <v>449.88</v>
      </c>
      <c r="M32" s="2" t="s">
        <v>153</v>
      </c>
      <c r="N32" s="2" t="s">
        <v>21</v>
      </c>
      <c r="O32" s="1" t="s">
        <v>41</v>
      </c>
      <c r="P32" s="1" t="s">
        <v>76</v>
      </c>
      <c r="Q32" s="1" t="s">
        <v>154</v>
      </c>
    </row>
    <row r="33" customFormat="false" ht="12.8" hidden="false" customHeight="false" outlineLevel="0" collapsed="false">
      <c r="A33" s="2" t="s">
        <v>155</v>
      </c>
      <c r="B33" s="2" t="s">
        <v>156</v>
      </c>
      <c r="C33" s="2" t="s">
        <v>156</v>
      </c>
      <c r="D33" s="2" t="s">
        <v>157</v>
      </c>
      <c r="E33" s="5" t="n">
        <v>197284272</v>
      </c>
      <c r="F33" s="5" t="n">
        <v>191859031</v>
      </c>
      <c r="G33" s="5" t="n">
        <f aca="false">F33/E33</f>
        <v>0.972500387663949</v>
      </c>
      <c r="H33" s="5" t="n">
        <v>188626844</v>
      </c>
      <c r="I33" s="5" t="n">
        <f aca="false">H33/F33</f>
        <v>0.983153323650425</v>
      </c>
      <c r="J33" s="1" t="n">
        <v>7</v>
      </c>
      <c r="K33" s="3" t="n">
        <v>0.9</v>
      </c>
      <c r="L33" s="1" t="n">
        <f aca="false">(K33*0.978)*1000</f>
        <v>880.2</v>
      </c>
      <c r="M33" s="2" t="s">
        <v>158</v>
      </c>
      <c r="N33" s="2" t="s">
        <v>21</v>
      </c>
      <c r="O33" s="1" t="s">
        <v>41</v>
      </c>
      <c r="P33" s="1" t="s">
        <v>76</v>
      </c>
    </row>
    <row r="34" customFormat="false" ht="12.8" hidden="false" customHeight="false" outlineLevel="0" collapsed="false">
      <c r="A34" s="2" t="s">
        <v>159</v>
      </c>
      <c r="B34" s="2" t="s">
        <v>160</v>
      </c>
      <c r="C34" s="2" t="s">
        <v>160</v>
      </c>
      <c r="D34" s="2" t="s">
        <v>96</v>
      </c>
      <c r="E34" s="1" t="n">
        <v>355247431</v>
      </c>
      <c r="F34" s="1" t="n">
        <v>355247431</v>
      </c>
      <c r="G34" s="5" t="n">
        <f aca="false">F34/E34</f>
        <v>1</v>
      </c>
      <c r="H34" s="5" t="n">
        <v>321373230</v>
      </c>
      <c r="I34" s="5" t="n">
        <f aca="false">H34/F34</f>
        <v>0.904646176033853</v>
      </c>
      <c r="J34" s="1" t="n">
        <v>11</v>
      </c>
      <c r="K34" s="3" t="n">
        <v>0.45</v>
      </c>
      <c r="L34" s="1" t="n">
        <f aca="false">(K34*0.978)*1000</f>
        <v>440.1</v>
      </c>
      <c r="M34" s="2" t="s">
        <v>161</v>
      </c>
      <c r="N34" s="2" t="s">
        <v>21</v>
      </c>
      <c r="O34" s="1" t="s">
        <v>41</v>
      </c>
      <c r="P34" s="1" t="s">
        <v>76</v>
      </c>
      <c r="Q34" s="1" t="s">
        <v>162</v>
      </c>
    </row>
    <row r="35" customFormat="false" ht="12.8" hidden="false" customHeight="false" outlineLevel="0" collapsed="false">
      <c r="A35" s="2" t="s">
        <v>163</v>
      </c>
      <c r="B35" s="2" t="s">
        <v>164</v>
      </c>
      <c r="C35" s="2" t="s">
        <v>164</v>
      </c>
      <c r="D35" s="2" t="s">
        <v>96</v>
      </c>
      <c r="E35" s="5" t="n">
        <v>271923306</v>
      </c>
      <c r="F35" s="5" t="n">
        <v>271148425</v>
      </c>
      <c r="G35" s="5" t="n">
        <f aca="false">F35/E35</f>
        <v>0.997150369303027</v>
      </c>
      <c r="H35" s="5" t="n">
        <v>270058955</v>
      </c>
      <c r="I35" s="5" t="n">
        <f aca="false">H35/F35</f>
        <v>0.995982016122719</v>
      </c>
      <c r="J35" s="1" t="n">
        <v>5</v>
      </c>
      <c r="K35" s="3" t="n">
        <v>0.36</v>
      </c>
      <c r="L35" s="1" t="n">
        <f aca="false">(K35*0.978)*1000</f>
        <v>352.08</v>
      </c>
      <c r="M35" s="2" t="s">
        <v>165</v>
      </c>
      <c r="N35" s="2" t="s">
        <v>21</v>
      </c>
      <c r="O35" s="1" t="s">
        <v>22</v>
      </c>
      <c r="P35" s="1" t="s">
        <v>76</v>
      </c>
    </row>
    <row r="36" customFormat="false" ht="12.8" hidden="false" customHeight="false" outlineLevel="0" collapsed="false">
      <c r="A36" s="2" t="s">
        <v>166</v>
      </c>
      <c r="B36" s="2" t="s">
        <v>167</v>
      </c>
      <c r="C36" s="2" t="s">
        <v>167</v>
      </c>
      <c r="D36" s="2" t="s">
        <v>96</v>
      </c>
      <c r="E36" s="1" t="n">
        <v>738540932</v>
      </c>
      <c r="F36" s="1" t="n">
        <v>659229367</v>
      </c>
      <c r="G36" s="5" t="n">
        <f aca="false">F36/E36</f>
        <v>0.892610468068139</v>
      </c>
      <c r="H36" s="5" t="n">
        <v>625636246</v>
      </c>
      <c r="I36" s="5" t="n">
        <f aca="false">H36/F36</f>
        <v>0.949041831748372</v>
      </c>
      <c r="J36" s="1" t="n">
        <v>10</v>
      </c>
      <c r="K36" s="3" t="n">
        <v>0.75</v>
      </c>
      <c r="L36" s="1" t="n">
        <f aca="false">(K36*0.978)*1000</f>
        <v>733.5</v>
      </c>
      <c r="M36" s="2" t="s">
        <v>168</v>
      </c>
      <c r="N36" s="2" t="s">
        <v>21</v>
      </c>
      <c r="O36" s="1" t="s">
        <v>22</v>
      </c>
      <c r="P36" s="1" t="s">
        <v>76</v>
      </c>
    </row>
    <row r="37" customFormat="false" ht="12.8" hidden="false" customHeight="false" outlineLevel="0" collapsed="false">
      <c r="A37" s="2" t="s">
        <v>169</v>
      </c>
      <c r="B37" s="2" t="s">
        <v>170</v>
      </c>
      <c r="C37" s="2" t="s">
        <v>171</v>
      </c>
      <c r="D37" s="2" t="s">
        <v>172</v>
      </c>
      <c r="E37" s="1" t="n">
        <v>2065703473</v>
      </c>
      <c r="F37" s="1" t="n">
        <v>2058582553</v>
      </c>
      <c r="G37" s="5" t="n">
        <f aca="false">F37/E37</f>
        <v>0.996552786935262</v>
      </c>
      <c r="H37" s="5" t="n">
        <v>2045439188</v>
      </c>
      <c r="I37" s="5" t="n">
        <f aca="false">H37/F37</f>
        <v>0.993615332559364</v>
      </c>
      <c r="J37" s="1" t="n">
        <v>10</v>
      </c>
      <c r="K37" s="3" t="n">
        <v>2.73</v>
      </c>
      <c r="L37" s="1" t="n">
        <f aca="false">(K37*0.978)*1000</f>
        <v>2669.94</v>
      </c>
      <c r="M37" s="2" t="s">
        <v>173</v>
      </c>
      <c r="N37" s="2" t="s">
        <v>21</v>
      </c>
      <c r="O37" s="1" t="s">
        <v>22</v>
      </c>
      <c r="P37" s="1" t="s">
        <v>76</v>
      </c>
    </row>
    <row r="38" customFormat="false" ht="12.8" hidden="false" customHeight="false" outlineLevel="0" collapsed="false">
      <c r="A38" s="2" t="s">
        <v>174</v>
      </c>
      <c r="B38" s="2" t="s">
        <v>175</v>
      </c>
      <c r="C38" s="2" t="s">
        <v>175</v>
      </c>
      <c r="D38" s="2" t="s">
        <v>176</v>
      </c>
      <c r="E38" s="5" t="n">
        <v>119146348</v>
      </c>
      <c r="F38" s="5" t="n">
        <v>119146348</v>
      </c>
      <c r="G38" s="5" t="n">
        <f aca="false">F38/E38</f>
        <v>1</v>
      </c>
      <c r="H38" s="5" t="n">
        <v>118960704</v>
      </c>
      <c r="I38" s="5" t="n">
        <f aca="false">H38/F38</f>
        <v>0.998441882582922</v>
      </c>
      <c r="J38" s="1" t="n">
        <v>5</v>
      </c>
      <c r="K38" s="6" t="n">
        <v>0.16</v>
      </c>
      <c r="L38" s="1" t="n">
        <f aca="false">(K38*0.978)*1000</f>
        <v>156.48</v>
      </c>
      <c r="M38" s="2" t="s">
        <v>177</v>
      </c>
      <c r="N38" s="2" t="s">
        <v>21</v>
      </c>
      <c r="O38" s="1" t="s">
        <v>22</v>
      </c>
      <c r="P38" s="1" t="s">
        <v>76</v>
      </c>
    </row>
    <row r="39" customFormat="false" ht="12.8" hidden="false" customHeight="false" outlineLevel="0" collapsed="false">
      <c r="A39" s="2" t="s">
        <v>178</v>
      </c>
      <c r="B39" s="2" t="s">
        <v>179</v>
      </c>
      <c r="C39" s="2" t="s">
        <v>179</v>
      </c>
      <c r="D39" s="2" t="s">
        <v>180</v>
      </c>
      <c r="E39" s="1" t="n">
        <v>973340353</v>
      </c>
      <c r="F39" s="1" t="n">
        <v>950068807</v>
      </c>
      <c r="G39" s="5" t="n">
        <f aca="false">F39/E39</f>
        <v>0.976091049828281</v>
      </c>
      <c r="H39" s="5" t="n">
        <v>937319243</v>
      </c>
      <c r="I39" s="5" t="n">
        <f aca="false">H39/F39</f>
        <v>0.986580378277802</v>
      </c>
      <c r="J39" s="1" t="n">
        <v>20</v>
      </c>
      <c r="K39" s="3" t="n">
        <v>1.13</v>
      </c>
      <c r="L39" s="1" t="n">
        <f aca="false">(K39*0.978)*1000</f>
        <v>1105.14</v>
      </c>
      <c r="M39" s="2" t="s">
        <v>181</v>
      </c>
      <c r="N39" s="2" t="s">
        <v>21</v>
      </c>
      <c r="O39" s="1" t="s">
        <v>22</v>
      </c>
      <c r="P39" s="1" t="s">
        <v>76</v>
      </c>
    </row>
    <row r="40" customFormat="false" ht="12.8" hidden="false" customHeight="false" outlineLevel="0" collapsed="false">
      <c r="A40" s="1" t="s">
        <v>182</v>
      </c>
      <c r="B40" s="1" t="s">
        <v>183</v>
      </c>
      <c r="C40" s="1" t="s">
        <v>183</v>
      </c>
      <c r="D40" s="1" t="s">
        <v>184</v>
      </c>
      <c r="E40" s="1" t="n">
        <v>1118326800</v>
      </c>
      <c r="F40" s="1" t="n">
        <v>1044065291</v>
      </c>
      <c r="G40" s="5" t="n">
        <f aca="false">F40/E40</f>
        <v>0.933595878235235</v>
      </c>
      <c r="H40" s="1" t="n">
        <v>1034875253</v>
      </c>
      <c r="I40" s="5" t="n">
        <f aca="false">H40/F40</f>
        <v>0.991197832090369</v>
      </c>
      <c r="J40" s="1" t="n">
        <v>32</v>
      </c>
      <c r="K40" s="3" t="n">
        <f aca="false">(1.31+1.22+1.34+1.23+1.39+1.46+1.2+1.24+1.35)/9</f>
        <v>1.30444444444444</v>
      </c>
      <c r="L40" s="7" t="n">
        <f aca="false">(K40*0.978)*1000</f>
        <v>1275.74666666667</v>
      </c>
      <c r="M40" s="1" t="s">
        <v>185</v>
      </c>
      <c r="N40" s="1" t="s">
        <v>21</v>
      </c>
      <c r="O40" s="1" t="s">
        <v>22</v>
      </c>
      <c r="P40" s="1" t="s">
        <v>23</v>
      </c>
      <c r="Q40" s="1" t="s">
        <v>186</v>
      </c>
    </row>
    <row r="41" customFormat="false" ht="12.8" hidden="false" customHeight="false" outlineLevel="0" collapsed="false">
      <c r="A41" s="1" t="s">
        <v>187</v>
      </c>
      <c r="B41" s="1" t="s">
        <v>188</v>
      </c>
      <c r="C41" s="1" t="s">
        <v>188</v>
      </c>
      <c r="D41" s="1" t="s">
        <v>189</v>
      </c>
      <c r="E41" s="1" t="n">
        <v>470182763</v>
      </c>
      <c r="F41" s="1" t="n">
        <v>445139357</v>
      </c>
      <c r="G41" s="5" t="n">
        <f aca="false">F41/E41</f>
        <v>0.946736869211856</v>
      </c>
      <c r="H41" s="1" t="n">
        <v>422280752</v>
      </c>
      <c r="I41" s="5" t="n">
        <f aca="false">H41/F41</f>
        <v>0.94864842966469</v>
      </c>
      <c r="J41" s="1" t="n">
        <v>20</v>
      </c>
      <c r="K41" s="1" t="n">
        <v>0.62</v>
      </c>
      <c r="L41" s="1" t="n">
        <f aca="false">(K41*0.978)*1000</f>
        <v>606.36</v>
      </c>
      <c r="M41" s="1" t="s">
        <v>190</v>
      </c>
      <c r="N41" s="1" t="s">
        <v>21</v>
      </c>
      <c r="O41" s="1" t="s">
        <v>22</v>
      </c>
      <c r="P41" s="1" t="s">
        <v>23</v>
      </c>
      <c r="Q41" s="1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41" activeCellId="0" sqref="A41"/>
    </sheetView>
  </sheetViews>
  <sheetFormatPr defaultRowHeight="12.8"/>
  <cols>
    <col collapsed="false" hidden="false" max="1" min="1" style="1" width="11.9948979591837"/>
    <col collapsed="false" hidden="false" max="2" min="2" style="1" width="18.5051020408163"/>
    <col collapsed="false" hidden="false" max="3" min="3" style="1" width="15.1632653061224"/>
    <col collapsed="false" hidden="false" max="4" min="4" style="1" width="19.8367346938776"/>
    <col collapsed="false" hidden="false" max="6" min="5" style="1" width="8.8265306122449"/>
    <col collapsed="false" hidden="false" max="1025" min="7" style="0" width="10.7295918367347"/>
  </cols>
  <sheetData>
    <row r="1" customFormat="false" ht="12.8" hidden="false" customHeight="false" outlineLevel="0" collapsed="false">
      <c r="A1" s="2"/>
      <c r="F1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1540</TotalTime>
  <Application>LibreOffice/4.3.0.4$MacOSX_X86_64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2014-10-16T09:20:23Z</dcterms:created>
  <dc:creator>Tim Sackton</dc:creator>
  <dc:language>en-US</dc:language>
  <cp:lastModifiedBy>Tim Sackton</cp:lastModifiedBy>
  <dcterms:modified xsi:type="dcterms:W3CDTF">2014-12-15T14:07:28Z</dcterms:modified>
  <cp:revision>38</cp:revision>
</cp:coreProperties>
</file>