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8CBB8E2B-234F-411C-A37D-74A954125C30}" xr6:coauthVersionLast="46" xr6:coauthVersionMax="46" xr10:uidLastSave="{00000000-0000-0000-0000-000000000000}"/>
  <bookViews>
    <workbookView xWindow="-110" yWindow="-110" windowWidth="38620" windowHeight="21220" tabRatio="881" activeTab="1"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 name="Prebuilt Counts" sheetId="21" r:id="rId20"/>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AJ11" i="2" l="1"/>
  <c r="AJ12" i="2"/>
  <c r="AJ13" i="2"/>
  <c r="AJ14" i="2"/>
  <c r="AJ15" i="2"/>
  <c r="AJ16" i="2"/>
  <c r="AJ17" i="2"/>
  <c r="AJ18" i="2"/>
  <c r="AJ19" i="2"/>
  <c r="AJ20" i="2"/>
  <c r="AJ21" i="2"/>
  <c r="AJ22" i="2"/>
  <c r="AJ10" i="2"/>
  <c r="AJ9" i="2"/>
  <c r="AJ3" i="2"/>
  <c r="AJ4" i="2"/>
  <c r="AJ5" i="2"/>
  <c r="AJ6" i="2"/>
  <c r="AJ7" i="2"/>
  <c r="AJ8" i="2"/>
  <c r="AJ2" i="2"/>
  <c r="B5" i="1"/>
  <c r="B6" i="1"/>
  <c r="B7" i="1"/>
  <c r="B8" i="1"/>
  <c r="B9" i="1"/>
  <c r="B10" i="1"/>
  <c r="B11" i="1"/>
  <c r="B12" i="1"/>
  <c r="B13" i="1"/>
  <c r="B14" i="1"/>
  <c r="B15" i="1"/>
  <c r="B16" i="1"/>
  <c r="B17" i="1"/>
  <c r="B18" i="1"/>
  <c r="B19" i="1"/>
  <c r="B20" i="1"/>
  <c r="B21" i="1"/>
  <c r="B22" i="1"/>
  <c r="B23" i="1"/>
  <c r="B24" i="1"/>
  <c r="B25" i="1"/>
  <c r="B4" i="1"/>
  <c r="B3" i="1"/>
  <c r="B2" i="1"/>
  <c r="N20" i="1"/>
  <c r="M20" i="1"/>
  <c r="N17" i="1"/>
  <c r="M11" i="1"/>
  <c r="N11" i="1"/>
  <c r="M8" i="1"/>
  <c r="N8" i="1"/>
  <c r="N5" i="1"/>
  <c r="M5" i="1"/>
  <c r="N23" i="1"/>
  <c r="M23" i="1"/>
  <c r="M17" i="1"/>
  <c r="N14" i="1"/>
  <c r="M14" i="1"/>
  <c r="N2" i="1"/>
  <c r="M2" i="1"/>
  <c r="P5" i="1"/>
  <c r="Q5" i="1"/>
  <c r="P8" i="1"/>
  <c r="Q8" i="1"/>
  <c r="P11" i="1"/>
  <c r="Q11" i="1"/>
  <c r="P14" i="1"/>
  <c r="Q14" i="1"/>
  <c r="P17" i="1"/>
  <c r="Q17" i="1"/>
  <c r="P20" i="1"/>
  <c r="Q20" i="1"/>
  <c r="P23" i="1"/>
  <c r="Q23" i="1"/>
  <c r="Q24" i="1"/>
  <c r="P25" i="1"/>
  <c r="Q25" i="1"/>
  <c r="Q2" i="1"/>
  <c r="P2" i="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AG21" i="2" l="1"/>
  <c r="Y8" i="2"/>
  <c r="AF22" i="2"/>
  <c r="AA8" i="2"/>
  <c r="AE22" i="2"/>
  <c r="AB22" i="2"/>
  <c r="AH22" i="2"/>
  <c r="AC22" i="2"/>
  <c r="AI21" i="2"/>
  <c r="AC21" i="2"/>
  <c r="AI22" i="2"/>
  <c r="AG22" i="2"/>
  <c r="AD22" i="2"/>
  <c r="AF21" i="2"/>
  <c r="AE21" i="2"/>
  <c r="AD21" i="2"/>
  <c r="AH21" i="2"/>
  <c r="AB21" i="2"/>
  <c r="AE8" i="2"/>
  <c r="AF8" i="2"/>
  <c r="AG8" i="2"/>
  <c r="AB8" i="2"/>
  <c r="AH8" i="2"/>
  <c r="AC8" i="2"/>
  <c r="AD8" i="2"/>
  <c r="Y9" i="2" l="1"/>
  <c r="Y10" i="2"/>
  <c r="Y11" i="2"/>
  <c r="Y12" i="2"/>
  <c r="Y13" i="2"/>
  <c r="Y14" i="2"/>
  <c r="Y15" i="2"/>
  <c r="Y16" i="2"/>
  <c r="Y17" i="2"/>
  <c r="Y18" i="2"/>
  <c r="Y19" i="2"/>
  <c r="Y20" i="2"/>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E12" i="21" s="1"/>
  <c r="AF6" i="2"/>
  <c r="AI6" i="2"/>
  <c r="AC6" i="2"/>
  <c r="AG6" i="2"/>
  <c r="AD6" i="2"/>
  <c r="AH6" i="2"/>
  <c r="AE6" i="2"/>
  <c r="AB10" i="2"/>
  <c r="AF10" i="2"/>
  <c r="AE10" i="2"/>
  <c r="AC10" i="2"/>
  <c r="AG10" i="2"/>
  <c r="AI10" i="2"/>
  <c r="AD10" i="2"/>
  <c r="AH10" i="2"/>
  <c r="Y4" i="2"/>
  <c r="AB13" i="2"/>
  <c r="AF13" i="2"/>
  <c r="AE13" i="2"/>
  <c r="AC13" i="2"/>
  <c r="AG13" i="2"/>
  <c r="AI13" i="2"/>
  <c r="AD13" i="2"/>
  <c r="AH13" i="2"/>
  <c r="AB5" i="2"/>
  <c r="E17" i="21" s="1"/>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E9" i="21" s="1"/>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E2" i="21" l="1"/>
  <c r="E14" i="21"/>
  <c r="E11" i="21"/>
  <c r="E4" i="21"/>
  <c r="E7" i="21"/>
  <c r="F14" i="21"/>
  <c r="F9" i="21"/>
  <c r="F4" i="21"/>
  <c r="F11" i="21"/>
  <c r="F17" i="21"/>
  <c r="F2" i="21"/>
  <c r="J12" i="21"/>
  <c r="J7" i="21"/>
  <c r="H11" i="21"/>
  <c r="H17" i="21"/>
  <c r="H2" i="21"/>
  <c r="G4" i="21"/>
  <c r="G14" i="21"/>
  <c r="G9" i="21"/>
  <c r="L2" i="21"/>
  <c r="L11" i="21"/>
  <c r="L17" i="21"/>
  <c r="I9" i="21"/>
  <c r="I4" i="21"/>
  <c r="I14" i="21"/>
  <c r="K9" i="21"/>
  <c r="K4" i="21"/>
  <c r="K14" i="21"/>
  <c r="I11" i="21"/>
  <c r="I2" i="21"/>
  <c r="I17" i="21"/>
  <c r="K2" i="21"/>
  <c r="K11" i="21"/>
  <c r="K17" i="21"/>
  <c r="H7" i="21"/>
  <c r="H12" i="21"/>
  <c r="G12" i="21"/>
  <c r="G7" i="21"/>
  <c r="F12" i="21"/>
  <c r="F7" i="21"/>
  <c r="L4" i="21"/>
  <c r="L14" i="21"/>
  <c r="L9" i="21"/>
  <c r="G11" i="21"/>
  <c r="G17" i="21"/>
  <c r="G2" i="21"/>
  <c r="H4" i="21"/>
  <c r="H14" i="21"/>
  <c r="H9" i="21"/>
  <c r="L7" i="21"/>
  <c r="L12" i="21"/>
  <c r="K7" i="21"/>
  <c r="K12" i="21"/>
  <c r="J9" i="21"/>
  <c r="J4" i="21"/>
  <c r="J14" i="21"/>
  <c r="J11" i="21"/>
  <c r="J17" i="21"/>
  <c r="J2" i="21"/>
  <c r="I12" i="21"/>
  <c r="I7" i="21"/>
  <c r="Y3" i="2"/>
  <c r="AB11" i="2"/>
  <c r="AF11" i="2"/>
  <c r="AI11" i="2"/>
  <c r="AC11" i="2"/>
  <c r="AG11" i="2"/>
  <c r="AD11" i="2"/>
  <c r="AH11" i="2"/>
  <c r="AE11" i="2"/>
  <c r="AB4" i="2"/>
  <c r="K3" i="21" s="1"/>
  <c r="AF4" i="2"/>
  <c r="AC4" i="2"/>
  <c r="AG4" i="2"/>
  <c r="AE4" i="2"/>
  <c r="AI4" i="2"/>
  <c r="AD4" i="2"/>
  <c r="AH4" i="2"/>
  <c r="AC2" i="2"/>
  <c r="AG2" i="2"/>
  <c r="AI2" i="2"/>
  <c r="AB2" i="2"/>
  <c r="AD2" i="2"/>
  <c r="I15" i="21" s="1"/>
  <c r="AH2" i="2"/>
  <c r="AE2" i="2"/>
  <c r="AF2" i="2"/>
  <c r="G16" i="21" s="1"/>
  <c r="R30" i="4"/>
  <c r="R29" i="4"/>
  <c r="R28" i="4"/>
  <c r="R27" i="4"/>
  <c r="R26" i="4"/>
  <c r="R25" i="4"/>
  <c r="R24" i="4"/>
  <c r="R23" i="4"/>
  <c r="R22" i="4"/>
  <c r="R21" i="4"/>
  <c r="R20" i="4"/>
  <c r="R19" i="4"/>
  <c r="R18" i="4"/>
  <c r="R17" i="4"/>
  <c r="R16" i="4"/>
  <c r="R15" i="4"/>
  <c r="R14" i="4"/>
  <c r="R13" i="4"/>
  <c r="R12" i="4"/>
  <c r="R11" i="4"/>
  <c r="R10" i="4"/>
  <c r="R9" i="4"/>
  <c r="R8" i="4"/>
  <c r="R7" i="4"/>
  <c r="G10" i="21" l="1"/>
  <c r="K13" i="21"/>
  <c r="H10" i="21"/>
  <c r="I10" i="21"/>
  <c r="K10" i="21"/>
  <c r="E10" i="21"/>
  <c r="E3" i="21"/>
  <c r="E8" i="21"/>
  <c r="J16" i="21"/>
  <c r="J10" i="21"/>
  <c r="E13" i="21"/>
  <c r="H15" i="21"/>
  <c r="F15" i="21"/>
  <c r="F10" i="21"/>
  <c r="E5" i="21"/>
  <c r="E6" i="21"/>
  <c r="L13" i="21"/>
  <c r="L10" i="21"/>
  <c r="I3" i="21"/>
  <c r="E16" i="21"/>
  <c r="E15" i="21"/>
  <c r="J15" i="21"/>
  <c r="L8" i="21"/>
  <c r="L6" i="21"/>
  <c r="I5" i="21"/>
  <c r="G6" i="21"/>
  <c r="F5" i="21"/>
  <c r="L16" i="21"/>
  <c r="G5" i="21"/>
  <c r="G3" i="21"/>
  <c r="H8" i="21"/>
  <c r="J5" i="21"/>
  <c r="K8" i="21"/>
  <c r="H13" i="21"/>
  <c r="F16" i="21"/>
  <c r="H16" i="21"/>
  <c r="K5" i="21"/>
  <c r="K6" i="21"/>
  <c r="L5" i="21"/>
  <c r="H5" i="21"/>
  <c r="F13" i="21"/>
  <c r="I16" i="21"/>
  <c r="J13" i="21"/>
  <c r="K16" i="21"/>
  <c r="L3" i="21"/>
  <c r="F3" i="21"/>
  <c r="G8" i="21"/>
  <c r="I13" i="21"/>
  <c r="G13" i="21"/>
  <c r="J3" i="21"/>
  <c r="G15" i="21"/>
  <c r="K15" i="21"/>
  <c r="L15" i="21"/>
  <c r="J8" i="21"/>
  <c r="F6" i="21"/>
  <c r="I8" i="21"/>
  <c r="J6" i="21"/>
  <c r="H6" i="21"/>
  <c r="F8" i="21"/>
  <c r="H3" i="21"/>
  <c r="I6" i="21"/>
</calcChain>
</file>

<file path=xl/sharedStrings.xml><?xml version="1.0" encoding="utf-8"?>
<sst xmlns="http://schemas.openxmlformats.org/spreadsheetml/2006/main" count="1700" uniqueCount="925">
  <si>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</si>
  <si>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</si>
  <si>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</si>
  <si>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</si>
  <si>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</si>
  <si>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</si>
  <si>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</si>
  <si>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</si>
  <si>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</si>
  <si>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</si>
  <si>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</si>
  <si>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</si>
  <si>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</si>
  <si>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</si>
  <si>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</si>
  <si>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</si>
  <si>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</si>
  <si>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</si>
  <si>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</si>
  <si>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</si>
  <si>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</si>
  <si>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</si>
  <si>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</si>
  <si>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</si>
  <si>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</si>
  <si>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</si>
  <si>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</si>
  <si>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</si>
  <si>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</si>
  <si>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</si>
  <si>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</si>
  <si>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</si>
  <si>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</si>
  <si>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</si>
  <si>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</si>
  <si>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</si>
  <si>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</si>
  <si>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</si>
  <si>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</si>
  <si>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</si>
  <si>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</si>
  <si>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</si>
  <si>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</si>
  <si>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</si>
  <si>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</si>
  <si>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</si>
  <si>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</si>
  <si>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</si>
  <si>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</si>
  <si>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</si>
  <si>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</si>
  <si>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</si>
  <si>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</si>
  <si>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</si>
  <si>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</si>
  <si>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</si>
  <si>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</si>
  <si>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</si>
  <si>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</si>
  <si>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</si>
  <si>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</si>
  <si>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</si>
  <si>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</si>
  <si>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</si>
  <si>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</si>
  <si>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</si>
  <si>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</si>
  <si>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</si>
  <si>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</si>
  <si>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</si>
  <si>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</si>
  <si>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</si>
  <si>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</si>
  <si>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</si>
  <si>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</si>
  <si>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</si>
  <si>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</si>
  <si>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</si>
  <si>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</si>
  <si>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</si>
  <si>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</si>
  <si>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</si>
  <si>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</si>
  <si>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</si>
  <si>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</si>
  <si>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</si>
  <si>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</si>
  <si>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</si>
  <si>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</si>
  <si>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</si>
  <si>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</si>
  <si>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</si>
  <si>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</si>
  <si>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</si>
  <si>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</si>
  <si>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</si>
  <si>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</si>
  <si>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</si>
  <si>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</si>
  <si>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</si>
  <si>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</si>
  <si>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</si>
  <si>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</si>
  <si>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</si>
  <si>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</si>
  <si>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</si>
  <si>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</si>
  <si>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</si>
  <si>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</si>
  <si>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</si>
  <si>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</si>
  <si>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</si>
  <si>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</si>
  <si>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</si>
  <si>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</si>
  <si>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</si>
  <si>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</si>
  <si>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</si>
  <si>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</si>
  <si>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</si>
  <si>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</si>
  <si>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</si>
  <si>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</si>
  <si>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</si>
  <si>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</si>
  <si>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</si>
  <si>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</si>
  <si>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</si>
  <si>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</si>
  <si>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</si>
  <si>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</si>
  <si>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</si>
  <si>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</si>
  <si>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</si>
  <si>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</si>
  <si>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</si>
  <si>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</si>
  <si>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</si>
  <si>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</si>
  <si>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</si>
  <si>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</si>
  <si>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</si>
  <si>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</si>
  <si>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</si>
  <si>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</si>
  <si>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</si>
  <si>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</si>
  <si>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</si>
  <si>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</si>
  <si>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</si>
  <si>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</si>
  <si>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</si>
  <si>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</si>
  <si>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</si>
  <si>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</si>
  <si>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</si>
  <si>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</si>
  <si>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</si>
  <si>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</si>
  <si>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</si>
  <si>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</si>
  <si>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</si>
  <si>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</si>
  <si>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</si>
  <si>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</si>
  <si>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</si>
  <si>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</si>
  <si>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</si>
  <si>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</si>
  <si>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</si>
  <si>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</si>
  <si>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</si>
  <si>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</si>
  <si>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</si>
  <si>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</si>
  <si>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</si>
  <si>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</si>
  <si>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</si>
  <si>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</si>
  <si>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</si>
  <si>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</si>
  <si>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</si>
  <si>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</si>
  <si>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</si>
  <si>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</si>
  <si>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</si>
  <si>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</si>
  <si>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</si>
  <si>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</si>
  <si>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</si>
  <si>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</si>
  <si>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</si>
  <si>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</si>
  <si>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</si>
  <si>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</si>
  <si>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</si>
  <si>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</si>
  <si>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</si>
  <si>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</si>
  <si>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</si>
  <si>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</si>
  <si>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</si>
  <si>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</si>
  <si>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</si>
  <si>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</si>
  <si>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</si>
  <si>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</si>
  <si>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</si>
  <si>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</si>
  <si>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</si>
  <si>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</si>
  <si>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</si>
  <si>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</si>
  <si>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</si>
  <si>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</si>
  <si>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</si>
  <si>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</si>
  <si>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</si>
  <si>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</si>
  <si>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</si>
  <si>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</si>
  <si>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</si>
  <si>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</si>
  <si>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</si>
  <si>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</si>
  <si>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</si>
  <si>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</si>
  <si>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</si>
  <si>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</si>
  <si>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</si>
  <si>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</si>
  <si>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</si>
  <si>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</si>
  <si>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</si>
  <si>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</si>
  <si>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</si>
  <si>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</si>
  <si>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</si>
  <si>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</si>
  <si>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</si>
  <si>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</si>
  <si>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</si>
  <si>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</si>
  <si>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</si>
  <si>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</si>
  <si>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</si>
  <si>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</si>
  <si>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</si>
  <si>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</si>
  <si>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</si>
  <si>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</si>
  <si>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</si>
  <si>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</si>
  <si>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</si>
  <si>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</si>
  <si>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</si>
  <si>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</si>
  <si>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</si>
  <si>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</si>
  <si>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</si>
  <si>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</si>
  <si>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</si>
  <si>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</si>
  <si>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</si>
  <si>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</si>
  <si>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</si>
  <si>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</si>
  <si>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</si>
  <si>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</si>
  <si>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</si>
  <si>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</si>
  <si>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</si>
  <si>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</si>
  <si>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</si>
  <si>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</si>
  <si>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</si>
  <si>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</si>
  <si>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</si>
  <si>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</si>
  <si>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</si>
  <si>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</si>
  <si>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</si>
  <si>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</si>
  <si>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</si>
  <si>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</si>
  <si>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</si>
  <si>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</si>
  <si>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</si>
  <si>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</si>
  <si>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</si>
  <si>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</si>
  <si>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</si>
  <si>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</si>
  <si>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</si>
  <si>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</si>
  <si>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</si>
  <si>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</si>
  <si>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</si>
  <si>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</si>
  <si>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</si>
  <si>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</si>
  <si>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</si>
  <si>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</si>
  <si>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</si>
  <si>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</si>
  <si>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</si>
  <si>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</si>
  <si>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</si>
  <si>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</si>
  <si>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</si>
  <si>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</si>
  <si>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</si>
  <si>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</si>
  <si>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</si>
  <si>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</si>
  <si>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</si>
  <si>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</si>
  <si>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</si>
  <si>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</si>
  <si>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</si>
  <si>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</si>
  <si>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</si>
  <si>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</si>
  <si>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</si>
  <si>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</si>
  <si>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</si>
  <si>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</si>
  <si>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</si>
  <si>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</si>
  <si>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</si>
  <si>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</si>
  <si>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</si>
  <si>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</si>
  <si>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</si>
  <si>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</si>
  <si>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</si>
  <si>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</si>
  <si>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</si>
  <si>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</si>
  <si>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</si>
  <si>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</si>
  <si>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</si>
  <si>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</si>
  <si>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</si>
  <si>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</si>
  <si>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</si>
  <si>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</si>
  <si>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</si>
  <si>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</si>
  <si>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</si>
  <si>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</si>
  <si>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</si>
  <si>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</si>
  <si>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</si>
  <si>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</si>
  <si>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</si>
  <si>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</si>
  <si>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</si>
  <si>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</si>
  <si>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</si>
  <si>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</si>
  <si>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</si>
  <si>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</si>
  <si>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</si>
  <si>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</si>
  <si>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</si>
  <si>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</si>
  <si>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</si>
  <si>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</si>
  <si>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</si>
  <si>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</si>
  <si>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</si>
  <si>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</si>
  <si>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</si>
  <si>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</si>
  <si>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</si>
  <si>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</si>
  <si>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</si>
  <si>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</si>
  <si>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</si>
  <si>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</si>
  <si>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</si>
  <si>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</si>
  <si>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</si>
  <si>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</si>
  <si>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</si>
  <si>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</si>
  <si>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</si>
  <si>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</si>
  <si>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</si>
  <si>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</si>
  <si>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</si>
  <si>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</si>
  <si>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</si>
  <si>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</si>
  <si>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</si>
  <si>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</si>
  <si>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</si>
  <si>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</si>
  <si>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</si>
  <si>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</si>
  <si>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</si>
  <si>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</si>
  <si>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</si>
  <si>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</si>
  <si>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</si>
  <si>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</si>
  <si>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</si>
  <si>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</si>
  <si>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</si>
  <si>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</si>
  <si>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</si>
  <si>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</si>
  <si>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</si>
  <si>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</si>
  <si>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</si>
  <si>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</si>
  <si>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</si>
  <si>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</si>
  <si>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</si>
  <si>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</si>
  <si>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</si>
  <si>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</si>
  <si>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</si>
  <si>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</si>
  <si>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</si>
  <si>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</si>
  <si>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</si>
  <si>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</si>
  <si>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</si>
  <si>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</si>
  <si>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</si>
  <si>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</si>
  <si>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</si>
  <si>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</si>
  <si>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</si>
  <si>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</si>
  <si>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</si>
  <si>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</si>
  <si>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</si>
  <si>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</si>
  <si>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</si>
  <si>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</si>
  <si>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</si>
  <si>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</si>
  <si>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</si>
  <si>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</si>
  <si>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</si>
  <si>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</si>
  <si>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</si>
  <si>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</si>
  <si>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</si>
  <si>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</si>
  <si>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</si>
  <si>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</si>
  <si>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</si>
  <si>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</si>
  <si>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</si>
  <si>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</si>
  <si>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</si>
  <si>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</si>
  <si>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</si>
  <si>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</si>
  <si>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</si>
  <si>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</si>
  <si>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</si>
  <si>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</si>
  <si>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</si>
  <si>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</si>
  <si>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</si>
  <si>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</si>
  <si>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</si>
  <si>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</si>
  <si>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</si>
  <si>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</si>
  <si>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</si>
  <si>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</si>
  <si>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</si>
  <si>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</si>
  <si>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</si>
  <si>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</si>
  <si>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</si>
  <si>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</si>
  <si>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</si>
  <si>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</si>
  <si>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</si>
  <si>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</si>
  <si>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</si>
  <si>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</si>
  <si>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</si>
  <si>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</si>
  <si>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</si>
  <si>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</si>
  <si>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</si>
  <si>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</si>
  <si>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</si>
  <si>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</si>
  <si>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</si>
  <si>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</si>
  <si>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</si>
  <si>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</si>
  <si>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</si>
  <si>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</si>
  <si>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</si>
  <si>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</si>
  <si>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</si>
  <si>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</si>
  <si>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</si>
  <si>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</si>
  <si>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</si>
  <si>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</si>
  <si>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</si>
  <si>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</si>
  <si>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</si>
  <si>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</si>
  <si>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</si>
  <si>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</si>
  <si>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</si>
  <si>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</si>
  <si>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</si>
  <si>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</si>
  <si>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</si>
  <si>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</si>
  <si>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</si>
  <si>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</si>
  <si>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</si>
  <si>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</si>
  <si>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</si>
  <si>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</si>
  <si>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</si>
  <si>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</si>
  <si>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</si>
  <si>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</si>
  <si>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</si>
  <si>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</si>
  <si>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</si>
  <si>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</si>
  <si>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</si>
  <si>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</si>
  <si>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</si>
  <si>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</si>
  <si>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</si>
  <si>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</si>
  <si>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</si>
  <si>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</si>
  <si>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</si>
  <si>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</si>
  <si>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</si>
  <si>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</si>
  <si>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</si>
  <si>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</si>
  <si>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</si>
  <si>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</si>
  <si>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</si>
  <si>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</si>
  <si>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</si>
  <si>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</si>
  <si>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</si>
  <si>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</si>
  <si>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</si>
  <si>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</si>
  <si>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</si>
  <si>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</si>
  <si>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</si>
  <si>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</si>
  <si>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</si>
  <si>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</si>
  <si>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</si>
  <si>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</si>
  <si>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</si>
  <si>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</si>
  <si>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</si>
  <si>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</si>
  <si>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</si>
  <si>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</si>
  <si>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</si>
  <si>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</si>
  <si>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</si>
  <si>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</si>
  <si>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</si>
  <si>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</si>
  <si>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</si>
  <si>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</si>
  <si>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</si>
  <si>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</si>
  <si>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</si>
  <si>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</si>
  <si>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</si>
  <si>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</si>
  <si>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</si>
  <si>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</si>
  <si>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</si>
  <si>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</si>
  <si>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</si>
  <si>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</si>
  <si>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</si>
  <si>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</si>
  <si>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</si>
  <si>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</si>
  <si>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</si>
  <si>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</si>
  <si>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</si>
  <si>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</si>
  <si>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</si>
  <si>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</si>
  <si>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</si>
  <si>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</si>
  <si>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</si>
  <si>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</si>
  <si>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</si>
  <si>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</si>
  <si>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</si>
  <si>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</si>
  <si>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</si>
  <si>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</si>
  <si>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</si>
  <si>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</si>
  <si>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</si>
  <si>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</si>
  <si>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</si>
  <si>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</si>
  <si>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</si>
  <si>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</si>
  <si>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</si>
  <si>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</si>
  <si>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Bookie</t>
  </si>
  <si>
    <t>IT'S ALL ONLINE%nDuring planning, you may 🔍 for $1k each</t>
  </si>
  <si>
    <t>Building Schematics</t>
  </si>
  <si>
    <t>Prison Guard</t>
  </si>
  <si>
    <t>The Architect</t>
  </si>
  <si>
    <t>According to Plan</t>
  </si>
  <si>
    <t>Their Word Against Yours</t>
  </si>
  <si>
    <t>You realize that no cameras means the Guards are free to do as they please.</t>
  </si>
  <si>
    <t>Alert. Discard the top event card</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</si>
  <si>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</si>
  <si>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</si>
  <si>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</si>
  <si>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</si>
  <si>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</si>
  <si>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</si>
  <si>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</si>
  <si>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</si>
  <si>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</si>
  <si>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</si>
  <si>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</si>
  <si>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</si>
  <si>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</si>
  <si>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</si>
  <si>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</si>
  <si>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</si>
  <si>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</si>
  <si>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</si>
  <si>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</si>
  <si>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</si>
  <si>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</si>
  <si>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</si>
  <si>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</si>
  <si>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</si>
  <si>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</si>
  <si>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</si>
  <si>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</si>
  <si>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</si>
  <si>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</si>
  <si>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</si>
  <si>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</si>
  <si>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</si>
  <si>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</si>
  <si>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</si>
  <si>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</si>
  <si>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</si>
  <si>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</si>
  <si>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</si>
  <si>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</si>
  <si>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</si>
  <si>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</si>
  <si>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</si>
  <si>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</si>
  <si>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</si>
  <si>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</si>
  <si>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</si>
  <si>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</si>
  <si>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</si>
  <si>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</si>
  <si>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</si>
  <si>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</si>
  <si>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</si>
  <si>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</si>
  <si>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</si>
  <si>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</si>
  <si>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</si>
  <si>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</si>
  <si>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</si>
  <si>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</si>
  <si>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</si>
  <si>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</si>
  <si>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</si>
  <si>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</si>
  <si>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</si>
  <si>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</si>
  <si>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</si>
  <si>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</si>
  <si>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</si>
  <si>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</si>
  <si>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</si>
  <si>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</si>
  <si>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</si>
  <si>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</si>
  <si>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</si>
  <si>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</si>
  <si>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</si>
  <si>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</si>
  <si>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</si>
  <si>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</si>
  <si>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</si>
  <si>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</si>
  <si>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</si>
  <si>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D3</t>
  </si>
  <si>
    <t>They Can Sense Your Fear</t>
  </si>
  <si>
    <t>"Don't. Move."</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</si>
  <si>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</si>
  <si>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</si>
  <si>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</si>
  <si>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</si>
  <si>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</si>
  <si>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</si>
  <si>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</si>
  <si>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</si>
  <si>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</si>
  <si>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</si>
  <si>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</si>
  <si>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</si>
  <si>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</si>
  <si>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</si>
  <si>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</si>
  <si>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</si>
  <si>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</si>
  <si>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</si>
  <si>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</si>
  <si>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</si>
  <si>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</si>
  <si>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</si>
  <si>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</si>
  <si>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</si>
  <si>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</si>
  <si>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</si>
  <si>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</si>
  <si>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</si>
  <si>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</si>
  <si>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</si>
  <si>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</si>
  <si>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</si>
  <si>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</si>
  <si>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</si>
  <si>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</si>
  <si>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</si>
  <si>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</si>
  <si>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</si>
  <si>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</si>
  <si>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</si>
  <si>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</si>
  <si>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</si>
  <si>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</si>
  <si>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</si>
  <si>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</si>
  <si>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</si>
  <si>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</si>
  <si>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</si>
  <si>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</si>
  <si>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</si>
  <si>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</si>
  <si>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</si>
  <si>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</si>
  <si>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</si>
  <si>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</si>
  <si>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</si>
  <si>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</si>
  <si>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</si>
  <si>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</si>
  <si>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</si>
  <si>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</si>
  <si>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</si>
  <si>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</si>
  <si>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</si>
  <si>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</si>
  <si>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</si>
  <si>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</si>
  <si>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</si>
  <si>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</si>
  <si>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</si>
  <si>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</si>
  <si>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Crack a high-end safe while people walk by</t>
  </si>
  <si>
    <t>Hotel Basement</t>
  </si>
  <si>
    <t>The Hospitality Job</t>
  </si>
  <si>
    <t>Need to take a hostage and escape</t>
  </si>
  <si>
    <t>Find a few jewels amongst the guards</t>
  </si>
  <si>
    <t>Add a Lock to any hex with a loot chit. (The safe does not count.)</t>
  </si>
  <si>
    <t>Surveillance Reboot</t>
  </si>
  <si>
    <t>Museum of Antiquity</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</si>
  <si>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</si>
  <si>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</si>
  <si>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</si>
  <si>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</si>
  <si>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</si>
  <si>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</si>
  <si>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</si>
  <si>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</si>
  <si>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</si>
  <si>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</si>
  <si>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</si>
  <si>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</si>
  <si>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</si>
  <si>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</si>
  <si>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</si>
  <si>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</si>
  <si>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</si>
  <si>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</si>
  <si>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</si>
  <si>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</si>
  <si>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</si>
  <si>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</si>
  <si>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</si>
  <si>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</si>
  <si>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</si>
  <si>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</si>
  <si>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</si>
  <si>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</si>
  <si>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</si>
  <si>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</si>
  <si>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</si>
  <si>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</si>
  <si>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</si>
  <si>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</si>
  <si>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</si>
  <si>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</si>
  <si>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</si>
  <si>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</si>
  <si>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</si>
  <si>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on a subdued Guard may gain one 💡 for 🔊</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</si>
  <si>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</si>
  <si>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</si>
  <si>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</si>
  <si>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</si>
  <si>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</si>
  <si>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</si>
  <si>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</si>
  <si>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</si>
  <si>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</si>
  <si>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</si>
  <si>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</si>
  <si>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</si>
  <si>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</si>
  <si>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</si>
  <si>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</si>
  <si>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</si>
  <si>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</si>
  <si>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</si>
  <si>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</si>
  <si>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</si>
  <si>
    <t>Re-lock any lock adjacent to a character.</t>
  </si>
  <si>
    <t>ON CALL%nDuring planning, place 1/2/3 blanks on this card for $0k/$3k/$7k. During the heist, after drawing from the bag, you may spend 💡🔊 to replace the token with one of these blanks. Unused blanks are removed at beginning of Escape.</t>
  </si>
  <si>
    <t>MOONLIGHTER FRIENDS%nDuring planning, you may exchange 1/2/3 Guard or Guard Dog tokens with blanks in the bag for $2/$3/$4k.</t>
  </si>
  <si>
    <t>(See Scenario for Special action)</t>
  </si>
  <si>
    <t>Any character on or adjacent to two or more security tokens not handled yet loses one 💡 (if possible)</t>
  </si>
  <si>
    <t>Dog Whistle</t>
  </si>
  <si>
    <t>BLOW WHISTLE%nUse this action to ➜🔊🔊, and for the rest of this action phase, Dogs do not chase anyone.</t>
  </si>
  <si>
    <t>dog-whistle.svg</t>
  </si>
  <si>
    <t>Blow Whistle</t>
  </si>
  <si>
    <t>lucky-penny.svg</t>
  </si>
  <si>
    <t>KILL PIXELS%n📷 all known cameras up to three hexes in a single, straight line from your character.%n🔊 per hex impacted%nOne use per heist.</t>
  </si>
  <si>
    <t>IF YOU DO THIS, DO IT RIGHT%nDuring planning, add 1/2/3 Mastermind events (M1, M2, etc.) to the event deck at any position for $3k/$5k/$6k.</t>
  </si>
  <si>
    <t>BEAUTY IS IN THE EYES OF THE BUYER%nJewels can be sold for $4k each.%n %nPERSUASIVE%nItems may be sold back to the shop for $1k less than their listed price (instead of half).</t>
  </si>
  <si>
    <t>Diversion Artist</t>
  </si>
  <si>
    <t>Consultant</t>
  </si>
  <si>
    <t>Retiree</t>
  </si>
  <si>
    <t>Connoiseur</t>
  </si>
  <si>
    <t>Curator</t>
  </si>
  <si>
    <t>Fence</t>
  </si>
  <si>
    <t>Any indoor character not required by the objective must place it on an adjacent hex with no Guards. If this is not possible, lose the loot</t>
  </si>
  <si>
    <t>PanicDefault1</t>
  </si>
  <si>
    <t>PanicDefault2</t>
  </si>
  <si>
    <t>PanicRoll6</t>
  </si>
  <si>
    <t>PanicName</t>
  </si>
  <si>
    <t>NormalDefault1</t>
  </si>
  <si>
    <t>NormalDefault2</t>
  </si>
  <si>
    <t>NormalRoll6</t>
  </si>
  <si>
    <t>NormalDescription</t>
  </si>
  <si>
    <t>NormalName</t>
  </si>
  <si>
    <t>PanicDescription</t>
  </si>
  <si>
    <t>Hesitate%n💡🔊</t>
  </si>
  <si>
    <t>TALKATIVE%n🔊 if this NPC is on or adjacent to a Player Character at the end of the Action phase%n %n(See Scenario for Special action)</t>
  </si>
  <si>
    <t>Add a Lock to every hex with an unsubdued Guard adjacent to a character (max 3)</t>
  </si>
  <si>
    <t>🔓🔓💰🔊🔊</t>
  </si>
  <si>
    <t>Character</t>
  </si>
  <si>
    <t>Skill 1</t>
  </si>
  <si>
    <t>Skill 2</t>
  </si>
  <si>
    <t>Nickname</t>
  </si>
  <si>
    <t>Swagger</t>
  </si>
  <si>
    <t>Karma</t>
  </si>
  <si>
    <t>Jitters</t>
  </si>
  <si>
    <t>Tiny</t>
  </si>
  <si>
    <t>Enigma</t>
  </si>
  <si>
    <t>Iceheart</t>
  </si>
  <si>
    <t>Phobia</t>
  </si>
  <si>
    <t>Null</t>
  </si>
  <si>
    <t>Showtime</t>
  </si>
  <si>
    <t>Clutch</t>
  </si>
  <si>
    <t>Crazy Eyes</t>
  </si>
  <si>
    <t>Smokes</t>
  </si>
  <si>
    <t>Locket</t>
  </si>
  <si>
    <t>F-Stop</t>
  </si>
  <si>
    <t>Stretch</t>
  </si>
  <si>
    <t>Perfect Picks</t>
  </si>
  <si>
    <t>PERFECTION%nIf you did at least one 🔓 and did not ➜, cause no 🔊</t>
  </si>
  <si>
    <t>Perfect Pick%n🔓🔓🔊➜</t>
  </si>
  <si>
    <t>SQUIRRELY%nAt the end of the Action phase, if Hostage does not share a tile with a player character, the nearest player character loses an💡 or causes 🔊🔊%n %nPLOTTING ESCAPE%nThis character gains 💡💡💡 immediately when captured</t>
  </si>
  <si>
    <t>SQUIRRELY%nAt the end of the Action phase, if Hostage does not share a tile with a player character, the nearest player character loses an💡 or causes 🔊🔊</t>
  </si>
  <si>
    <t>I'LL GET YOU INSIDE%nDuring planning, you may replace one known or revealed Guard with a player character.</t>
  </si>
  <si>
    <t>TAKE A LOOK AT THESE FLOORPLANS%nFor $0k/$3k/$5k, place 1/2/3 Idea tokens on different, contiguous hexes. Each of these tokens must be adjacent to another of these tokens. Any character may gain the Idea when on the hex.</t>
  </si>
  <si>
    <t>Upgrade1Text</t>
  </si>
  <si>
    <t>Upgrade2Text</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</si>
  <si>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</si>
  <si>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</si>
  <si>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AUTOPWN%nUse this Action and an 💡 to enable another character to 👊🔊, 📷🔊, or 🔓🔊%n %nI CAN HAZ TEH CODES%nOnce per heist, you may spend 💡💡 to Reveal all tiles adjacent to a known Live Camera.</t>
  </si>
  <si>
    <t xml:space="preserve">TEAMWORK%nAny player character who is outdoors may spend 💡💡 and another character gains💡, any number of times. Does not apply to the Planning or Escape phase. </t>
  </si>
  <si>
    <t>TGC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</si>
</sst>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200">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xf numFmtId="0" fontId="0" fillId="0" borderId="0" xfId="0" applyFont="1" applyFill="1" applyBorder="1" applyAlignment="1">
      <alignment horizontal="center"/>
    </xf>
    <xf numFmtId="0" fontId="0" fillId="0" borderId="0" xfId="0" applyFont="1" applyAlignment="1">
      <alignment horizontal="center"/>
    </xf>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
  <sheetViews>
    <sheetView workbookViewId="0">
      <selection activeCell="E34" sqref="E34"/>
    </sheetView>
  </sheetViews>
  <sheetFormatPr defaultColWidth="9.1796875" defaultRowHeight="14.5" x14ac:dyDescent="0.35"/>
  <cols>
    <col min="1" max="1" width="15.54296875" style="22" bestFit="1" customWidth="1"/>
    <col min="2" max="2" width="20.7265625" style="22" bestFit="1" customWidth="1"/>
    <col min="3" max="3" width="11.81640625" style="22" bestFit="1" customWidth="1"/>
    <col min="4" max="4" width="5.7265625" style="23" bestFit="1" customWidth="1"/>
    <col min="5" max="5" width="8.54296875" style="23" bestFit="1" customWidth="1"/>
    <col min="6" max="6" width="5.7265625" style="23" bestFit="1" customWidth="1"/>
    <col min="7" max="7" width="18.1796875" style="23" bestFit="1" customWidth="1"/>
    <col min="8" max="8" width="22.26953125" style="23" bestFit="1" customWidth="1"/>
    <col min="9" max="9" width="19" style="23" bestFit="1" customWidth="1"/>
    <col min="10" max="10" width="11.1796875" style="22" bestFit="1" customWidth="1"/>
    <col min="11" max="11" width="13.81640625" style="22" bestFit="1" customWidth="1"/>
    <col min="12" max="12" width="91.54296875" style="22" customWidth="1"/>
    <col min="13" max="13" width="13.7265625" style="22" customWidth="1"/>
    <col min="14" max="16384" width="9.1796875" style="22"/>
  </cols>
  <sheetData>
    <row r="1" spans="1:17" s="26" customFormat="1" x14ac:dyDescent="0.35">
      <c r="A1" s="24" t="s">
        <v>0</v>
      </c>
      <c r="B1" s="24" t="s">
        <v>924</v>
      </c>
      <c r="C1" s="24" t="s">
        <v>377</v>
      </c>
      <c r="D1" s="25" t="s">
        <v>2</v>
      </c>
      <c r="E1" s="25" t="s">
        <v>16</v>
      </c>
      <c r="F1" s="25" t="s">
        <v>156</v>
      </c>
      <c r="G1" s="25" t="s">
        <v>136</v>
      </c>
      <c r="H1" s="25" t="s">
        <v>137</v>
      </c>
      <c r="I1" s="25" t="s">
        <v>367</v>
      </c>
      <c r="J1" s="26" t="s">
        <v>148</v>
      </c>
      <c r="K1" s="26" t="s">
        <v>149</v>
      </c>
      <c r="L1" s="26" t="s">
        <v>121</v>
      </c>
      <c r="M1" s="26" t="s">
        <v>407</v>
      </c>
      <c r="N1" s="26" t="s">
        <v>408</v>
      </c>
      <c r="P1" s="26" t="s">
        <v>918</v>
      </c>
      <c r="Q1" s="26" t="s">
        <v>919</v>
      </c>
    </row>
    <row r="2" spans="1:17" s="9" customFormat="1" ht="14.25" customHeight="1" x14ac:dyDescent="0.35">
      <c r="A2" s="7" t="s">
        <v>17</v>
      </c>
      <c r="B2" s="7" t="str">
        <f>A2 &amp; "[face,1]"</f>
        <v>Angry Locksmith[face,1]</v>
      </c>
      <c r="C2" s="7" t="s">
        <v>153</v>
      </c>
      <c r="D2" s="8">
        <v>1</v>
      </c>
      <c r="E2" s="8">
        <v>8</v>
      </c>
      <c r="F2" s="8">
        <v>3</v>
      </c>
      <c r="G2" s="8" t="s">
        <v>138</v>
      </c>
      <c r="H2" s="8" t="s">
        <v>353</v>
      </c>
      <c r="I2" s="8"/>
      <c r="J2" s="7" t="s">
        <v>6</v>
      </c>
      <c r="K2" s="7" t="s">
        <v>373</v>
      </c>
      <c r="L2" s="9" t="s">
        <v>721</v>
      </c>
      <c r="M2" s="9" t="str">
        <f>"+2 ⬢%n %n+ 1 Initial 💡%n %nPick🔓🔊%nbecomes%n%nPick II🔓🔓🔊"</f>
        <v>+2 ⬢%n %n+ 1 Initial 💡%n %nPick🔓🔊%nbecomes%n%nPick II🔓🔓🔊</v>
      </c>
      <c r="N2" s="9" t="str">
        <f>"+1 Initial 💡%n %nLose PICK UNDER PRESSURE%n %nGain BREACH"</f>
        <v>+1 Initial 💡%n %nLose PICK UNDER PRESSURE%n %nGain BREACH</v>
      </c>
      <c r="P2" s="9" t="str">
        <f>G3&amp;H3&amp;I3&amp;L3</f>
        <v>Walk%n🔊➜Pick II%n🔓🔓🔊EFFICIENT PICKER%nFor each 🔓 your action has, you may spend 💡 for an additional ➜🔊%n %nPICK UNDER PRESSURE%nDuring Escape, can spend 💡 to 🔓%n %nGain SAFECRACKING TOOLS.</v>
      </c>
      <c r="Q2" s="9" t="str">
        <f>G4&amp;H4&amp;I4&amp;L4</f>
        <v>Walk%n🔊➜Pick%n🔓🔊BreachEFFICIENT PICKER%nFor each 🔓 your action has, you may spend 💡 for an additional ➜🔊%n %nBREACH%nMay spend your action and%n💡💡💡💡 to create a new Exit on an external side of the current tile. Initiate Escape phase immediately.</v>
      </c>
    </row>
    <row r="3" spans="1:17" s="9" customFormat="1" x14ac:dyDescent="0.35">
      <c r="A3" s="7" t="s">
        <v>6</v>
      </c>
      <c r="B3" s="7" t="str">
        <f>A3&amp;"[face,1]"</f>
        <v>Safecracker[face,1]</v>
      </c>
      <c r="C3" s="7" t="s">
        <v>153</v>
      </c>
      <c r="D3" s="8">
        <v>2</v>
      </c>
      <c r="E3" s="8">
        <v>10</v>
      </c>
      <c r="F3" s="8">
        <v>4</v>
      </c>
      <c r="G3" s="8" t="s">
        <v>138</v>
      </c>
      <c r="H3" s="8" t="s">
        <v>369</v>
      </c>
      <c r="I3" s="8"/>
      <c r="L3" s="9" t="s">
        <v>783</v>
      </c>
      <c r="M3" s="9" t="s">
        <v>79</v>
      </c>
    </row>
    <row r="4" spans="1:17" s="9" customFormat="1" x14ac:dyDescent="0.35">
      <c r="A4" s="7" t="s">
        <v>373</v>
      </c>
      <c r="B4" s="7" t="str">
        <f>A3&amp;"[back,1]"</f>
        <v>Safecracker[back,1]</v>
      </c>
      <c r="C4" s="7" t="s">
        <v>153</v>
      </c>
      <c r="D4" s="8">
        <v>2</v>
      </c>
      <c r="E4" s="8">
        <v>8</v>
      </c>
      <c r="F4" s="8">
        <v>4</v>
      </c>
      <c r="G4" s="8" t="s">
        <v>138</v>
      </c>
      <c r="H4" s="8" t="s">
        <v>353</v>
      </c>
      <c r="I4" s="8" t="s">
        <v>462</v>
      </c>
      <c r="L4" s="9" t="s">
        <v>722</v>
      </c>
      <c r="M4" s="9" t="s">
        <v>79</v>
      </c>
    </row>
    <row r="5" spans="1:17" s="17" customFormat="1" x14ac:dyDescent="0.35">
      <c r="A5" s="12" t="s">
        <v>7</v>
      </c>
      <c r="B5" s="12" t="str">
        <f t="shared" ref="B5" si="0">A5 &amp; "[face,1]"</f>
        <v>Thug[face,1]</v>
      </c>
      <c r="C5" s="12" t="s">
        <v>23</v>
      </c>
      <c r="D5" s="15">
        <v>1</v>
      </c>
      <c r="E5" s="15">
        <v>7</v>
      </c>
      <c r="F5" s="15">
        <v>0</v>
      </c>
      <c r="G5" s="15" t="s">
        <v>138</v>
      </c>
      <c r="H5" s="15" t="s">
        <v>376</v>
      </c>
      <c r="I5" s="15"/>
      <c r="J5" s="12" t="s">
        <v>185</v>
      </c>
      <c r="K5" s="12" t="s">
        <v>8</v>
      </c>
      <c r="L5" s="17" t="s">
        <v>359</v>
      </c>
      <c r="M5" s="17" t="str">
        <f>"+2 ⬢%n %n+ 1 Initial 💡%n %nGain Bash👊👊🔊"</f>
        <v>+2 ⬢%n %n+ 1 Initial 💡%n %nGain Bash👊👊🔊</v>
      </c>
      <c r="N5" s="17" t="str">
        <f>"+3 ⬢%n %n+2 Initial 💡%n %nGain Spy Stuff🔓👊🔊%n %nGain PRESSURE POINTS"</f>
        <v>+3 ⬢%n %n+2 Initial 💡%n %nGain Spy Stuff🔓👊🔊%n %nGain PRESSURE POINTS</v>
      </c>
      <c r="P5" s="9" t="str">
        <f t="shared" ref="P5:P25" si="1">G6&amp;H6&amp;I6&amp;L6</f>
        <v>Walk%n🔊➜Punch%n👊🔊🔊➜Bash%n👊👊🔊ADRENALINE%nGain 💡 when you 👊%n %nANGER THERAPY%n👊 all Guards on your tile when Escape is initiated.</v>
      </c>
      <c r="Q5" s="9" t="str">
        <f t="shared" ref="Q5:Q25" si="2">G7&amp;H7&amp;I7&amp;L7</f>
        <v>Walk%n🔊➜Punch%n👊🔊🔊➜Spy Stuff%n🔓👊🔊ADRENALINE%nGain 💡  when you 👊%n %nPRESSURE POINTS%nGuards cannot be unsubdued on or adjacent to this character.</v>
      </c>
    </row>
    <row r="6" spans="1:17" s="17" customFormat="1" x14ac:dyDescent="0.35">
      <c r="A6" s="12" t="s">
        <v>185</v>
      </c>
      <c r="B6" s="12" t="str">
        <f t="shared" ref="B6" si="3">A6&amp;"[face,1]"</f>
        <v>Bruiser[face,1]</v>
      </c>
      <c r="C6" s="12" t="s">
        <v>23</v>
      </c>
      <c r="D6" s="15">
        <v>2</v>
      </c>
      <c r="E6" s="15">
        <v>9</v>
      </c>
      <c r="F6" s="15">
        <v>1</v>
      </c>
      <c r="G6" s="15" t="s">
        <v>138</v>
      </c>
      <c r="H6" s="15" t="s">
        <v>376</v>
      </c>
      <c r="I6" s="15" t="s">
        <v>158</v>
      </c>
      <c r="L6" s="17" t="s">
        <v>490</v>
      </c>
      <c r="M6" s="17" t="s">
        <v>79</v>
      </c>
      <c r="P6" s="9"/>
      <c r="Q6" s="9"/>
    </row>
    <row r="7" spans="1:17" s="17" customFormat="1" x14ac:dyDescent="0.35">
      <c r="A7" s="12" t="s">
        <v>8</v>
      </c>
      <c r="B7" s="12" t="str">
        <f t="shared" ref="B7:B25" si="4">A6&amp;"[back,1]"</f>
        <v>Bruiser[back,1]</v>
      </c>
      <c r="C7" s="12" t="s">
        <v>23</v>
      </c>
      <c r="D7" s="15">
        <v>2</v>
      </c>
      <c r="E7" s="15">
        <v>10</v>
      </c>
      <c r="F7" s="15">
        <v>2</v>
      </c>
      <c r="G7" s="15" t="s">
        <v>138</v>
      </c>
      <c r="H7" s="15" t="s">
        <v>376</v>
      </c>
      <c r="I7" s="15" t="s">
        <v>352</v>
      </c>
      <c r="L7" s="17" t="s">
        <v>463</v>
      </c>
      <c r="M7" s="17" t="s">
        <v>79</v>
      </c>
      <c r="P7" s="9"/>
      <c r="Q7" s="9"/>
    </row>
    <row r="8" spans="1:17" s="16" customFormat="1" x14ac:dyDescent="0.35">
      <c r="A8" s="10" t="s">
        <v>11</v>
      </c>
      <c r="B8" s="10" t="str">
        <f t="shared" ref="B8" si="5">A8 &amp; "[face,1]"</f>
        <v>Street Urchin[face,1]</v>
      </c>
      <c r="C8" s="10" t="s">
        <v>378</v>
      </c>
      <c r="D8" s="13">
        <v>1</v>
      </c>
      <c r="E8" s="13">
        <v>9</v>
      </c>
      <c r="F8" s="13">
        <v>2</v>
      </c>
      <c r="G8" s="13" t="s">
        <v>138</v>
      </c>
      <c r="H8" s="13" t="s">
        <v>418</v>
      </c>
      <c r="I8" s="13"/>
      <c r="J8" s="10" t="s">
        <v>24</v>
      </c>
      <c r="K8" s="10" t="s">
        <v>10</v>
      </c>
      <c r="L8" s="16" t="s">
        <v>920</v>
      </c>
      <c r="M8" s="16" t="str">
        <f>"+3 ⬢%n+1 Initial 💡%n %nWalk🔊➜ becomes%nDash🔊➜➜%n %nReport💡🔍🔊 becomes%n%nDeduce💡💡🔊"</f>
        <v>+3 ⬢%n+1 Initial 💡%n %nWalk🔊➜ becomes%nDash🔊➜➜%n %nReport💡🔍🔊 becomes%n%nDeduce💡💡🔊</v>
      </c>
      <c r="N8" s="16" t="str">
        <f>"+1 ⬢%n+2 Initial 💡%n %nGain Run🔊🔊➜➜%n %nCHANGE OF PLANS%nbecomes%nALRIGHT, NEW PLAN"</f>
        <v>+1 ⬢%n+2 Initial 💡%n %nGain Run🔊🔊➜➜%n %nCHANGE OF PLANS%nbecomes%nALRIGHT, NEW PLAN</v>
      </c>
      <c r="P8" s="9" t="str">
        <f t="shared" si="1"/>
        <v>Dash%n🔊➜➜Deduce%n💡💡🔊THERE ARE BETTER WAYS%nCannot 👊. For 💡, may exit Guarded spaces for the rest of the phase. In Escape, you require only 1 Escape Move to exit Guarded spaces.%n %nCHANGE OF PLANS%nOnce per heist you may spend 💡💡🔊 to reposition up to any 3 planning tokens</v>
      </c>
      <c r="Q8" s="9" t="str">
        <f t="shared" si="2"/>
        <v>Walk%n🔊➜Report%n💡🔍🔊Run%n🔊🔊➜➜THERE ARE BETTER WAYS%nCannot 👊. For 💡, may exit Guarded spaces for the rest of the phase. In Escape, you require only 1 Escape Move to exit Guarded spaces.%n %nALRIGHT, NEW PLAN%nOnce per heist you may spend 💡💡🔊 to reposition up to any 6 planning tokens and transfer up to💡💡💡 to allies.</v>
      </c>
    </row>
    <row r="9" spans="1:17" s="16" customFormat="1" x14ac:dyDescent="0.35">
      <c r="A9" s="10" t="s">
        <v>24</v>
      </c>
      <c r="B9" s="10" t="str">
        <f t="shared" ref="B9" si="6">A9&amp;"[face,1]"</f>
        <v>Grifter[face,1]</v>
      </c>
      <c r="C9" s="10" t="s">
        <v>378</v>
      </c>
      <c r="D9" s="13">
        <v>2</v>
      </c>
      <c r="E9" s="13">
        <v>12</v>
      </c>
      <c r="F9" s="13">
        <v>3</v>
      </c>
      <c r="G9" s="13" t="s">
        <v>154</v>
      </c>
      <c r="H9" s="13" t="s">
        <v>526</v>
      </c>
      <c r="I9" s="13"/>
      <c r="L9" s="16" t="s">
        <v>920</v>
      </c>
      <c r="M9" s="16" t="s">
        <v>79</v>
      </c>
      <c r="P9" s="9"/>
      <c r="Q9" s="9"/>
    </row>
    <row r="10" spans="1:17" s="16" customFormat="1" x14ac:dyDescent="0.35">
      <c r="A10" s="10" t="s">
        <v>10</v>
      </c>
      <c r="B10" s="10" t="str">
        <f t="shared" ref="B10:B25" si="7">A9&amp;"[back,1]"</f>
        <v>Grifter[back,1]</v>
      </c>
      <c r="C10" s="10" t="s">
        <v>378</v>
      </c>
      <c r="D10" s="13">
        <v>2</v>
      </c>
      <c r="E10" s="13">
        <v>10</v>
      </c>
      <c r="F10" s="13">
        <v>4</v>
      </c>
      <c r="G10" s="13" t="s">
        <v>138</v>
      </c>
      <c r="H10" s="13" t="s">
        <v>418</v>
      </c>
      <c r="I10" s="13" t="s">
        <v>350</v>
      </c>
      <c r="L10" s="16" t="s">
        <v>921</v>
      </c>
      <c r="M10" s="16" t="s">
        <v>79</v>
      </c>
      <c r="P10" s="9"/>
      <c r="Q10" s="9"/>
    </row>
    <row r="11" spans="1:17" s="146" customFormat="1" x14ac:dyDescent="0.35">
      <c r="A11" s="144" t="s">
        <v>3</v>
      </c>
      <c r="B11" s="144" t="str">
        <f t="shared" ref="B11" si="8">A11 &amp; "[face,1]"</f>
        <v>Script Kiddie[face,1]</v>
      </c>
      <c r="C11" s="144" t="s">
        <v>19</v>
      </c>
      <c r="D11" s="145">
        <v>1</v>
      </c>
      <c r="E11" s="145">
        <v>6</v>
      </c>
      <c r="F11" s="145">
        <v>5</v>
      </c>
      <c r="G11" s="145" t="s">
        <v>281</v>
      </c>
      <c r="H11" s="145" t="s">
        <v>457</v>
      </c>
      <c r="I11" s="145"/>
      <c r="J11" s="144" t="s">
        <v>4</v>
      </c>
      <c r="K11" s="144" t="s">
        <v>5</v>
      </c>
      <c r="L11" s="146" t="s">
        <v>922</v>
      </c>
      <c r="M11" s="146" t="str">
        <f>"+4 ⬢%n %nStride🔊➜🔍 %nbecomes%nRun🔊🔊➜➜"</f>
        <v>+4 ⬢%n %nStride🔊➜🔍 %nbecomes%nRun🔊🔊➜➜</v>
      </c>
      <c r="N11" s="146" t="str">
        <f>"+2 ⬢%n %nAUTOPWN becomes%nEXPLOIT%n %nI CAN HAZ TEH CODES? becomes HAS THE CODE"</f>
        <v>+2 ⬢%n %nAUTOPWN becomes%nEXPLOIT%n %nI CAN HAZ TEH CODES? becomes HAS THE CODE</v>
      </c>
      <c r="P11" s="9" t="str">
        <f t="shared" si="1"/>
        <v>Stride%n🔊➜🔍AutopwnRun%n🔊🔊➜➜AUTOPWN%nUse this Action and an 💡 to enable another character to 👊🔊, 📷🔊, or 🔓🔊%n %nI CAN HAZ TEH CODES%nOnce per heist, you may spend 💡💡 to Reveal all tiles adjacent to a known Live Camera.</v>
      </c>
      <c r="Q11" s="9" t="str">
        <f t="shared" si="2"/>
        <v>Stride%n🔊➜🔍ExploitEXPLOIT%nUse this Action and an 💡 to enable another character to 👊👊🔊, 📷📷🔊, or 🔓🔓🔊%n %nHAS THE CODE%nOnce per heist, you may Reveal all tiles adjacent  to a known Live Camera.</v>
      </c>
    </row>
    <row r="12" spans="1:17" s="146" customFormat="1" x14ac:dyDescent="0.35">
      <c r="A12" s="144" t="s">
        <v>4</v>
      </c>
      <c r="B12" s="144" t="str">
        <f t="shared" ref="B12" si="9">A12&amp;"[face,1]"</f>
        <v>Hacktivist[face,1]</v>
      </c>
      <c r="C12" s="144" t="s">
        <v>19</v>
      </c>
      <c r="D12" s="145">
        <v>2</v>
      </c>
      <c r="E12" s="145">
        <v>10</v>
      </c>
      <c r="F12" s="145">
        <v>5</v>
      </c>
      <c r="G12" s="145" t="s">
        <v>281</v>
      </c>
      <c r="H12" s="145" t="s">
        <v>457</v>
      </c>
      <c r="I12" s="145" t="s">
        <v>350</v>
      </c>
      <c r="L12" s="146" t="s">
        <v>922</v>
      </c>
      <c r="M12" s="146" t="s">
        <v>79</v>
      </c>
      <c r="P12" s="9"/>
      <c r="Q12" s="9"/>
    </row>
    <row r="13" spans="1:17" s="146" customFormat="1" x14ac:dyDescent="0.35">
      <c r="A13" s="144" t="s">
        <v>5</v>
      </c>
      <c r="B13" s="144" t="str">
        <f t="shared" ref="B13:B25" si="10">A12&amp;"[back,1]"</f>
        <v>Hacktivist[back,1]</v>
      </c>
      <c r="C13" s="144" t="s">
        <v>19</v>
      </c>
      <c r="D13" s="145">
        <v>2</v>
      </c>
      <c r="E13" s="145">
        <v>8</v>
      </c>
      <c r="F13" s="145">
        <v>5</v>
      </c>
      <c r="G13" s="145" t="s">
        <v>281</v>
      </c>
      <c r="H13" s="145" t="s">
        <v>458</v>
      </c>
      <c r="I13" s="145"/>
      <c r="L13" s="146" t="s">
        <v>543</v>
      </c>
      <c r="M13" s="146" t="s">
        <v>79</v>
      </c>
      <c r="P13" s="9"/>
      <c r="Q13" s="9"/>
    </row>
    <row r="14" spans="1:17" s="18" customFormat="1" x14ac:dyDescent="0.35">
      <c r="A14" s="11" t="s">
        <v>13</v>
      </c>
      <c r="B14" s="11" t="str">
        <f t="shared" ref="B14" si="11">A14 &amp; "[face,1]"</f>
        <v>Burglar[face,1]</v>
      </c>
      <c r="C14" s="11" t="s">
        <v>368</v>
      </c>
      <c r="D14" s="14">
        <v>1</v>
      </c>
      <c r="E14" s="14">
        <v>8</v>
      </c>
      <c r="F14" s="14">
        <v>2</v>
      </c>
      <c r="G14" s="14" t="s">
        <v>138</v>
      </c>
      <c r="H14" s="14" t="s">
        <v>459</v>
      </c>
      <c r="I14" s="14" t="s">
        <v>705</v>
      </c>
      <c r="J14" s="11" t="s">
        <v>15</v>
      </c>
      <c r="K14" s="11" t="s">
        <v>605</v>
      </c>
      <c r="L14" s="18" t="s">
        <v>371</v>
      </c>
      <c r="M14" s="18" t="str">
        <f>"+1 ⬢%n+1 Initial 💡%n %nGain VENT CRAWL"</f>
        <v>+1 ⬢%n+1 Initial 💡%n %nGain VENT CRAWL</v>
      </c>
      <c r="N14" s="18" t="str">
        <f>"+4 ⬢%n %nDART%nbecomes%nBOLT"</f>
        <v>+4 ⬢%n %nDART%nbecomes%nBOLT</v>
      </c>
      <c r="P14" s="9" t="str">
        <f t="shared" si="1"/>
        <v>Walk%n🔊➜DartPause%n💡DART%nUse this action to spend%n💡for 🔊➜➜%n %nVENT CRAWL%nFor 🔊🔊🔊🔊, you may treat a tile directly across 1 non-tiled gap as adjacent.</v>
      </c>
      <c r="Q14" s="9" t="str">
        <f t="shared" si="2"/>
        <v>Walk%n🔊➜BoltPause%n💡BOLT%nUse this action to spend%n💡for 🔊➜➜, %nor 💡💡 for 🔊➜➜➜</v>
      </c>
    </row>
    <row r="15" spans="1:17" s="18" customFormat="1" x14ac:dyDescent="0.35">
      <c r="A15" s="11" t="s">
        <v>15</v>
      </c>
      <c r="B15" s="11" t="str">
        <f t="shared" ref="B15" si="12">A15&amp;"[face,1]"</f>
        <v>Grease Man[face,1]</v>
      </c>
      <c r="C15" s="11" t="s">
        <v>368</v>
      </c>
      <c r="D15" s="14">
        <v>2</v>
      </c>
      <c r="E15" s="14">
        <v>9</v>
      </c>
      <c r="F15" s="14">
        <v>3</v>
      </c>
      <c r="G15" s="14" t="s">
        <v>138</v>
      </c>
      <c r="H15" s="14" t="s">
        <v>459</v>
      </c>
      <c r="I15" s="14" t="s">
        <v>705</v>
      </c>
      <c r="L15" s="18" t="s">
        <v>707</v>
      </c>
      <c r="M15" s="18" t="s">
        <v>79</v>
      </c>
      <c r="P15" s="9"/>
      <c r="Q15" s="9"/>
    </row>
    <row r="16" spans="1:17" s="18" customFormat="1" x14ac:dyDescent="0.35">
      <c r="A16" s="11" t="s">
        <v>605</v>
      </c>
      <c r="B16" s="11" t="str">
        <f t="shared" ref="B16:B25" si="13">A15&amp;"[back,1]"</f>
        <v>Grease Man[back,1]</v>
      </c>
      <c r="C16" s="11" t="s">
        <v>368</v>
      </c>
      <c r="D16" s="14">
        <v>2</v>
      </c>
      <c r="E16" s="14">
        <v>12</v>
      </c>
      <c r="F16" s="14">
        <v>2</v>
      </c>
      <c r="G16" s="14" t="s">
        <v>138</v>
      </c>
      <c r="H16" s="14" t="s">
        <v>460</v>
      </c>
      <c r="I16" s="14" t="s">
        <v>705</v>
      </c>
      <c r="L16" s="18" t="s">
        <v>372</v>
      </c>
      <c r="M16" s="18" t="s">
        <v>79</v>
      </c>
      <c r="P16" s="9"/>
      <c r="Q16" s="9"/>
    </row>
    <row r="17" spans="1:17" s="19" customFormat="1" x14ac:dyDescent="0.35">
      <c r="A17" s="20" t="s">
        <v>146</v>
      </c>
      <c r="B17" s="20" t="str">
        <f t="shared" ref="B17" si="14">A17 &amp; "[face,1]"</f>
        <v>Lookout[face,1]</v>
      </c>
      <c r="C17" s="20" t="s">
        <v>147</v>
      </c>
      <c r="D17" s="21">
        <v>1</v>
      </c>
      <c r="E17" s="21">
        <v>7</v>
      </c>
      <c r="F17" s="21">
        <v>2</v>
      </c>
      <c r="G17" s="21" t="s">
        <v>350</v>
      </c>
      <c r="H17" s="21" t="s">
        <v>603</v>
      </c>
      <c r="I17" s="21" t="s">
        <v>281</v>
      </c>
      <c r="J17" s="20" t="s">
        <v>267</v>
      </c>
      <c r="K17" s="20" t="s">
        <v>544</v>
      </c>
      <c r="L17" s="19" t="s">
        <v>854</v>
      </c>
      <c r="M17" s="19" t="str">
        <f>"+2 ⬢%n+1 Initial 💡%n %nI KNOW A WAY%nbecomes%nWE KNOW A WAY"</f>
        <v>+2 ⬢%n+1 Initial 💡%n %nI KNOW A WAY%nbecomes%nWE KNOW A WAY</v>
      </c>
      <c r="N17" s="19" t="str">
        <f>"+1 ⬢%n+1 Initial 💡%n %nGOOD IN A PINCH%nbecomes%nGREAT IN A PINCH"</f>
        <v>+1 ⬢%n+1 Initial 💡%n %nGOOD IN A PINCH%nbecomes%nGREAT IN A PINCH</v>
      </c>
      <c r="P17" s="9" t="str">
        <f t="shared" si="1"/>
        <v>Run%n🔊🔊➜➜Discover%n🔍🔍🔊Stride%n🔊➜🔍WE KNOW A WAY%nWhen the security bag is empty, each 🔍 any character does is an 💡%n %nGOOD IN A PINCH%nDuring Escape, may spend %n💡💡 to give 💡 to any character, one time.</v>
      </c>
      <c r="Q17" s="9" t="str">
        <f t="shared" si="2"/>
        <v>Run%n🔊🔊➜➜Discover%n🔍🔍🔊Stride%n🔊➜🔍I KNOW A WAY%nWhen the security bag is empty, each 🔍 this character does is an 💡%n %nGREAT IN A PINCH%nDuring Escape, may spend %n💡💡 to give 💡 to any character, any number of times.</v>
      </c>
    </row>
    <row r="18" spans="1:17" s="19" customFormat="1" x14ac:dyDescent="0.35">
      <c r="A18" s="20" t="s">
        <v>267</v>
      </c>
      <c r="B18" s="20" t="str">
        <f t="shared" ref="B18" si="15">A18&amp;"[face,1]"</f>
        <v>Watchman[face,1]</v>
      </c>
      <c r="C18" s="20" t="s">
        <v>147</v>
      </c>
      <c r="D18" s="21">
        <v>2</v>
      </c>
      <c r="E18" s="21">
        <v>9</v>
      </c>
      <c r="F18" s="21">
        <v>3</v>
      </c>
      <c r="G18" s="21" t="s">
        <v>350</v>
      </c>
      <c r="H18" s="21" t="s">
        <v>603</v>
      </c>
      <c r="I18" s="21" t="s">
        <v>281</v>
      </c>
      <c r="L18" s="19" t="s">
        <v>855</v>
      </c>
      <c r="M18" s="19" t="s">
        <v>79</v>
      </c>
      <c r="P18" s="9"/>
      <c r="Q18" s="9"/>
    </row>
    <row r="19" spans="1:17" s="19" customFormat="1" x14ac:dyDescent="0.35">
      <c r="A19" s="20" t="s">
        <v>544</v>
      </c>
      <c r="B19" s="20" t="str">
        <f t="shared" ref="B19:B25" si="16">A18&amp;"[back,1]"</f>
        <v>Watchman[back,1]</v>
      </c>
      <c r="C19" s="20" t="s">
        <v>147</v>
      </c>
      <c r="D19" s="21">
        <v>2</v>
      </c>
      <c r="E19" s="21">
        <v>8</v>
      </c>
      <c r="F19" s="21">
        <v>3</v>
      </c>
      <c r="G19" s="21" t="s">
        <v>350</v>
      </c>
      <c r="H19" s="21" t="s">
        <v>603</v>
      </c>
      <c r="I19" s="21" t="s">
        <v>281</v>
      </c>
      <c r="L19" s="19" t="s">
        <v>856</v>
      </c>
      <c r="M19" s="19" t="s">
        <v>79</v>
      </c>
      <c r="P19" s="9"/>
      <c r="Q19" s="9"/>
    </row>
    <row r="20" spans="1:17" s="143" customFormat="1" x14ac:dyDescent="0.35">
      <c r="A20" s="141" t="s">
        <v>374</v>
      </c>
      <c r="B20" s="141" t="str">
        <f t="shared" ref="B20" si="17">A20 &amp; "[face,1]"</f>
        <v>Pickpocket[face,1]</v>
      </c>
      <c r="C20" s="141" t="s">
        <v>375</v>
      </c>
      <c r="D20" s="142">
        <v>1</v>
      </c>
      <c r="E20" s="142">
        <v>7</v>
      </c>
      <c r="F20" s="142">
        <v>2</v>
      </c>
      <c r="G20" s="142" t="s">
        <v>138</v>
      </c>
      <c r="H20" s="142" t="s">
        <v>421</v>
      </c>
      <c r="I20" s="142"/>
      <c r="J20" s="143" t="s">
        <v>12</v>
      </c>
      <c r="K20" s="143" t="s">
        <v>14</v>
      </c>
      <c r="L20" s="143" t="s">
        <v>422</v>
      </c>
      <c r="M20" s="143" t="str">
        <f>"+2 ⬢%n+1 Initial 💡%n %nLARCENIST%nbecomes%nSWINDLER%n %nGain TOSS LOOT"</f>
        <v>+2 ⬢%n+1 Initial 💡%n %nLARCENIST%nbecomes%nSWINDLER%n %nGain TOSS LOOT</v>
      </c>
      <c r="N20" s="143" t="str">
        <f>"+3 ⬢%n+1 Initial 💡%n %nWalk🔊➜ becomes%nDisable📷🔊➜%n %nGain Pick🔓🔊%nGain PLASMA TORCH item"</f>
        <v>+3 ⬢%n+1 Initial 💡%n %nWalk🔊➜ becomes%nDisable📷🔊➜%n %nGain Pick🔓🔊%nGain PLASMA TORCH item</v>
      </c>
      <c r="P20" s="9" t="str">
        <f t="shared" si="1"/>
        <v>Walk%n🔊➜Hit%n👊🔊Toss LootSWINDLER%nFor 💡, you may pick up or drop items in an adjacent, not locked tile as if it were on your tile for the rest of the phase.%n %nTOSS LOOT%nUse this action to place any of your loot up to two tiles away in a single direction. You may not toss over locked tiles or gaps.</v>
      </c>
      <c r="Q20" s="9" t="str">
        <f t="shared" si="2"/>
        <v>Walk%n🔊➜Hit%n👊🔊Pick%n🔓🔊LARCENIST%nFor 💡, you may pick up items in an adjacent, not locked tile as if it were on your tile for the rest of the phase.%n %nGain PLASMA TORCH.</v>
      </c>
    </row>
    <row r="21" spans="1:17" s="143" customFormat="1" x14ac:dyDescent="0.35">
      <c r="A21" s="141" t="s">
        <v>12</v>
      </c>
      <c r="B21" s="141" t="str">
        <f t="shared" ref="B21" si="18">A21&amp;"[face,1]"</f>
        <v>Con Artist[face,1]</v>
      </c>
      <c r="C21" s="141" t="s">
        <v>375</v>
      </c>
      <c r="D21" s="142">
        <v>2</v>
      </c>
      <c r="E21" s="142">
        <v>9</v>
      </c>
      <c r="F21" s="142">
        <v>2</v>
      </c>
      <c r="G21" s="142" t="s">
        <v>138</v>
      </c>
      <c r="H21" s="142" t="s">
        <v>421</v>
      </c>
      <c r="I21" s="142" t="s">
        <v>455</v>
      </c>
      <c r="L21" s="143" t="s">
        <v>423</v>
      </c>
      <c r="M21" s="143" t="s">
        <v>79</v>
      </c>
      <c r="P21" s="9"/>
      <c r="Q21" s="9"/>
    </row>
    <row r="22" spans="1:17" s="143" customFormat="1" x14ac:dyDescent="0.35">
      <c r="A22" s="143" t="s">
        <v>14</v>
      </c>
      <c r="B22" s="143" t="str">
        <f t="shared" ref="B22:B25" si="19">A21&amp;"[back,1]"</f>
        <v>Con Artist[back,1]</v>
      </c>
      <c r="C22" s="141" t="s">
        <v>375</v>
      </c>
      <c r="D22" s="142">
        <v>2</v>
      </c>
      <c r="E22" s="142">
        <v>10</v>
      </c>
      <c r="F22" s="142">
        <v>2</v>
      </c>
      <c r="G22" s="142" t="s">
        <v>138</v>
      </c>
      <c r="H22" s="142" t="s">
        <v>421</v>
      </c>
      <c r="I22" s="142" t="s">
        <v>353</v>
      </c>
      <c r="L22" s="143" t="s">
        <v>798</v>
      </c>
      <c r="M22" s="143" t="s">
        <v>79</v>
      </c>
      <c r="P22" s="9"/>
      <c r="Q22" s="9"/>
    </row>
    <row r="23" spans="1:17" s="150" customFormat="1" x14ac:dyDescent="0.35">
      <c r="A23" s="150" t="s">
        <v>416</v>
      </c>
      <c r="B23" s="150" t="str">
        <f t="shared" ref="B23" si="20">A23 &amp; "[face,1]"</f>
        <v>Shutter Bug[face,1]</v>
      </c>
      <c r="C23" s="151" t="s">
        <v>417</v>
      </c>
      <c r="D23" s="152">
        <v>1</v>
      </c>
      <c r="E23" s="152">
        <v>7</v>
      </c>
      <c r="F23" s="152">
        <v>3</v>
      </c>
      <c r="G23" s="152" t="s">
        <v>138</v>
      </c>
      <c r="H23" s="152" t="s">
        <v>380</v>
      </c>
      <c r="I23" s="152" t="s">
        <v>456</v>
      </c>
      <c r="J23" s="150" t="s">
        <v>420</v>
      </c>
      <c r="K23" s="150" t="s">
        <v>379</v>
      </c>
      <c r="L23" s="150" t="s">
        <v>419</v>
      </c>
      <c r="M23" s="150" t="str">
        <f>"+3⬢ %n+ 1 Initial 💡%n %nWalk and Smash%nbecomes%nDisable📷🔊➜%n %nGain LOOP FOOTAGE"</f>
        <v>+3⬢ %n+ 1 Initial 💡%n %nWalk and Smash%nbecomes%nDisable📷🔊➜%n %nGain LOOP FOOTAGE</v>
      </c>
      <c r="N23" s="150" t="str">
        <f>"+4 ⬢%nWalk and Smash%nbecome%nDisable📷🔊➜%n %nGain REWIRE"</f>
        <v>+4 ⬢%nWalk and Smash%nbecome%nDisable📷🔊➜%n %nGain REWIRE</v>
      </c>
      <c r="P23" s="9" t="str">
        <f t="shared" si="1"/>
        <v>Disable%n📷🔊➜Loop FootagePatch InLOOP FOOTAGE%nFor 💡💡, use this action to allow all characters to avoid consequences due to cameras this action phase and event phase.%n %nPATCH IN%nWhen adjacent to a live camera, use this action for 💡💡🔍🔊</v>
      </c>
      <c r="Q23" s="9" t="str">
        <f t="shared" si="2"/>
        <v>Disable%n📷🔊➜RewirePatch InREWIRE%nFor 💡💡🔊, use this action to disable up to two live cameras on or adjacent to you. Any guards on these spaces are also subdued.%n %nPATCH IN%nWhen adjacent to a live camera, use this action for 💡💡🔍🔊</v>
      </c>
    </row>
    <row r="24" spans="1:17" s="150" customFormat="1" x14ac:dyDescent="0.35">
      <c r="A24" s="150" t="s">
        <v>420</v>
      </c>
      <c r="B24" s="150" t="str">
        <f t="shared" ref="B24" si="21">A24&amp;"[face,1]"</f>
        <v>Technician[face,1]</v>
      </c>
      <c r="C24" s="150" t="s">
        <v>417</v>
      </c>
      <c r="D24" s="152">
        <v>2</v>
      </c>
      <c r="E24" s="152">
        <v>10</v>
      </c>
      <c r="F24" s="152">
        <v>4</v>
      </c>
      <c r="G24" s="152" t="s">
        <v>381</v>
      </c>
      <c r="H24" s="152" t="s">
        <v>461</v>
      </c>
      <c r="I24" s="152" t="s">
        <v>456</v>
      </c>
      <c r="L24" s="150" t="s">
        <v>604</v>
      </c>
      <c r="P24" s="9"/>
      <c r="Q24" s="9" t="str">
        <f t="shared" si="2"/>
        <v/>
      </c>
    </row>
    <row r="25" spans="1:17" s="150" customFormat="1" x14ac:dyDescent="0.35">
      <c r="A25" s="150" t="s">
        <v>379</v>
      </c>
      <c r="B25" s="150" t="str">
        <f t="shared" ref="B25" si="22">A24&amp;"[back,1]"</f>
        <v>Technician[back,1]</v>
      </c>
      <c r="C25" s="150" t="s">
        <v>417</v>
      </c>
      <c r="D25" s="152">
        <v>2</v>
      </c>
      <c r="E25" s="152">
        <v>11</v>
      </c>
      <c r="F25" s="152">
        <v>3</v>
      </c>
      <c r="G25" s="152" t="s">
        <v>381</v>
      </c>
      <c r="H25" s="152" t="s">
        <v>564</v>
      </c>
      <c r="I25" s="152" t="s">
        <v>456</v>
      </c>
      <c r="L25" s="150" t="s">
        <v>857</v>
      </c>
      <c r="P25" s="9" t="str">
        <f t="shared" si="1"/>
        <v/>
      </c>
      <c r="Q25" s="9" t="str">
        <f t="shared" si="2"/>
        <v/>
      </c>
    </row>
  </sheetData>
  <sortState xmlns:xlrd2="http://schemas.microsoft.com/office/spreadsheetml/2017/richdata2" ref="A2:O19">
    <sortCondition ref="C2:C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700</v>
      </c>
      <c r="C1" s="166" t="s">
        <v>638</v>
      </c>
      <c r="D1" s="166" t="s">
        <v>639</v>
      </c>
      <c r="E1" s="186" t="s">
        <v>392</v>
      </c>
      <c r="F1" s="166" t="s">
        <v>684</v>
      </c>
      <c r="G1" s="166" t="s">
        <v>527</v>
      </c>
      <c r="H1" s="167" t="s">
        <v>785</v>
      </c>
      <c r="I1" s="167" t="s">
        <v>640</v>
      </c>
      <c r="J1" s="167" t="s">
        <v>642</v>
      </c>
      <c r="K1" s="167" t="s">
        <v>660</v>
      </c>
      <c r="L1" s="167" t="s">
        <v>661</v>
      </c>
      <c r="M1" s="167" t="s">
        <v>643</v>
      </c>
      <c r="N1" s="167" t="s">
        <v>391</v>
      </c>
      <c r="O1" s="167" t="s">
        <v>647</v>
      </c>
      <c r="P1" s="167" t="s">
        <v>648</v>
      </c>
      <c r="Q1" s="167" t="s">
        <v>649</v>
      </c>
      <c r="R1" s="167" t="s">
        <v>650</v>
      </c>
      <c r="S1" s="167" t="s">
        <v>412</v>
      </c>
      <c r="T1" s="167" t="s">
        <v>414</v>
      </c>
      <c r="U1" s="167" t="s">
        <v>651</v>
      </c>
      <c r="V1" s="167" t="s">
        <v>652</v>
      </c>
      <c r="W1" s="167" t="s">
        <v>653</v>
      </c>
      <c r="X1" s="167" t="s">
        <v>654</v>
      </c>
      <c r="Y1" s="167" t="s">
        <v>784</v>
      </c>
      <c r="Z1" s="167" t="s">
        <v>655</v>
      </c>
      <c r="AA1" s="166" t="s">
        <v>787</v>
      </c>
    </row>
    <row r="2" spans="1:27" ht="15" thickTop="1" x14ac:dyDescent="0.35">
      <c r="A2" t="s">
        <v>683</v>
      </c>
      <c r="B2" t="s">
        <v>702</v>
      </c>
      <c r="C2" t="s">
        <v>688</v>
      </c>
      <c r="D2" t="s">
        <v>625</v>
      </c>
      <c r="E2" s="163" t="s">
        <v>788</v>
      </c>
      <c r="F2" t="s">
        <v>687</v>
      </c>
      <c r="G2" t="s">
        <v>528</v>
      </c>
      <c r="H2" s="1" t="s">
        <v>744</v>
      </c>
      <c r="J2" s="1">
        <v>3</v>
      </c>
      <c r="K2" s="1" t="s">
        <v>641</v>
      </c>
      <c r="O2" s="1" t="s">
        <v>641</v>
      </c>
      <c r="P2" s="1" t="s">
        <v>641</v>
      </c>
      <c r="AA2" t="s">
        <v>789</v>
      </c>
    </row>
    <row r="3" spans="1:27" x14ac:dyDescent="0.35">
      <c r="A3" t="s">
        <v>666</v>
      </c>
      <c r="B3" t="s">
        <v>702</v>
      </c>
      <c r="C3" t="s">
        <v>663</v>
      </c>
      <c r="D3" t="s">
        <v>708</v>
      </c>
      <c r="E3" s="163" t="s">
        <v>667</v>
      </c>
      <c r="F3" t="s">
        <v>685</v>
      </c>
      <c r="G3" t="s">
        <v>659</v>
      </c>
      <c r="H3" s="1" t="s">
        <v>770</v>
      </c>
      <c r="J3" s="1">
        <v>7</v>
      </c>
      <c r="K3" s="1" t="s">
        <v>641</v>
      </c>
      <c r="M3" s="1" t="s">
        <v>641</v>
      </c>
      <c r="N3" s="1" t="s">
        <v>641</v>
      </c>
      <c r="P3" s="1" t="s">
        <v>641</v>
      </c>
      <c r="Z3" s="1" t="s">
        <v>641</v>
      </c>
    </row>
    <row r="4" spans="1:27" x14ac:dyDescent="0.35">
      <c r="A4" t="s">
        <v>792</v>
      </c>
      <c r="B4" t="s">
        <v>702</v>
      </c>
      <c r="C4" t="s">
        <v>791</v>
      </c>
      <c r="D4" t="s">
        <v>624</v>
      </c>
      <c r="E4" s="163" t="s">
        <v>793</v>
      </c>
      <c r="F4" t="s">
        <v>687</v>
      </c>
      <c r="G4" t="s">
        <v>659</v>
      </c>
      <c r="J4" s="1">
        <v>6</v>
      </c>
      <c r="L4" s="1" t="s">
        <v>641</v>
      </c>
      <c r="Q4" s="1" t="s">
        <v>641</v>
      </c>
      <c r="S4" s="1" t="s">
        <v>641</v>
      </c>
      <c r="W4" s="1" t="s">
        <v>641</v>
      </c>
      <c r="Y4" s="1" t="s">
        <v>641</v>
      </c>
    </row>
    <row r="5" spans="1:27" x14ac:dyDescent="0.35">
      <c r="A5" t="s">
        <v>804</v>
      </c>
      <c r="B5" t="s">
        <v>702</v>
      </c>
      <c r="C5" t="s">
        <v>693</v>
      </c>
      <c r="D5" t="s">
        <v>629</v>
      </c>
      <c r="E5" s="163" t="s">
        <v>694</v>
      </c>
      <c r="F5" t="s">
        <v>687</v>
      </c>
      <c r="G5" t="s">
        <v>671</v>
      </c>
      <c r="H5" s="195"/>
      <c r="I5" s="1">
        <v>2</v>
      </c>
      <c r="J5" s="1">
        <v>15</v>
      </c>
      <c r="L5" s="1" t="s">
        <v>641</v>
      </c>
      <c r="N5" s="1" t="s">
        <v>641</v>
      </c>
      <c r="O5" s="1" t="s">
        <v>641</v>
      </c>
      <c r="R5" s="1" t="s">
        <v>641</v>
      </c>
      <c r="W5" s="1" t="s">
        <v>641</v>
      </c>
      <c r="X5" s="1" t="s">
        <v>641</v>
      </c>
    </row>
    <row r="6" spans="1:27" x14ac:dyDescent="0.35">
      <c r="A6" s="187" t="s">
        <v>644</v>
      </c>
      <c r="B6" s="187" t="s">
        <v>150</v>
      </c>
      <c r="C6" s="187" t="s">
        <v>645</v>
      </c>
      <c r="D6" s="187" t="s">
        <v>610</v>
      </c>
      <c r="E6" s="188" t="s">
        <v>646</v>
      </c>
      <c r="F6" s="187" t="s">
        <v>685</v>
      </c>
      <c r="G6" s="187" t="s">
        <v>528</v>
      </c>
      <c r="H6" s="192" t="s">
        <v>609</v>
      </c>
      <c r="I6" s="189">
        <v>3</v>
      </c>
      <c r="J6" s="189">
        <v>6</v>
      </c>
      <c r="K6" s="189" t="s">
        <v>641</v>
      </c>
      <c r="L6" s="189"/>
      <c r="M6" s="189" t="s">
        <v>641</v>
      </c>
      <c r="N6" s="189" t="s">
        <v>641</v>
      </c>
      <c r="O6" s="189"/>
      <c r="P6" s="189"/>
      <c r="Q6" s="189"/>
      <c r="R6" s="189"/>
      <c r="S6" s="189"/>
      <c r="T6" s="189"/>
      <c r="U6" s="189"/>
      <c r="V6" s="189"/>
      <c r="W6" s="189"/>
      <c r="X6" s="189"/>
      <c r="Y6" s="189"/>
    </row>
    <row r="7" spans="1:27" x14ac:dyDescent="0.35">
      <c r="A7" s="190" t="s">
        <v>662</v>
      </c>
      <c r="B7" s="190" t="s">
        <v>150</v>
      </c>
      <c r="C7" s="190" t="s">
        <v>664</v>
      </c>
      <c r="D7" s="190" t="s">
        <v>634</v>
      </c>
      <c r="E7" s="191" t="s">
        <v>665</v>
      </c>
      <c r="F7" s="190" t="s">
        <v>685</v>
      </c>
      <c r="G7" s="190" t="s">
        <v>659</v>
      </c>
      <c r="H7" s="1" t="s">
        <v>786</v>
      </c>
      <c r="I7" s="192">
        <v>2</v>
      </c>
      <c r="J7" s="192">
        <v>6</v>
      </c>
      <c r="K7" s="192"/>
      <c r="L7" s="192"/>
      <c r="M7" s="192"/>
      <c r="N7" s="192"/>
      <c r="O7" s="192" t="s">
        <v>641</v>
      </c>
      <c r="P7" s="192" t="s">
        <v>641</v>
      </c>
      <c r="Q7" s="192"/>
      <c r="R7" s="192" t="s">
        <v>641</v>
      </c>
      <c r="S7" s="192"/>
      <c r="T7" s="192"/>
      <c r="U7" s="192"/>
      <c r="V7" s="192"/>
      <c r="W7" s="192"/>
      <c r="X7" s="192"/>
      <c r="Y7" s="192" t="s">
        <v>641</v>
      </c>
    </row>
    <row r="8" spans="1:27" x14ac:dyDescent="0.35">
      <c r="A8" s="190" t="s">
        <v>691</v>
      </c>
      <c r="B8" s="190" t="s">
        <v>150</v>
      </c>
      <c r="C8" s="196" t="s">
        <v>797</v>
      </c>
      <c r="D8" s="190" t="s">
        <v>554</v>
      </c>
      <c r="E8" s="191" t="s">
        <v>794</v>
      </c>
      <c r="F8" s="190" t="s">
        <v>687</v>
      </c>
      <c r="G8" s="190" t="s">
        <v>659</v>
      </c>
      <c r="H8" s="1" t="s">
        <v>773</v>
      </c>
      <c r="I8" s="192">
        <v>4</v>
      </c>
      <c r="J8" s="192">
        <v>5</v>
      </c>
      <c r="K8" s="192"/>
      <c r="L8" s="192" t="s">
        <v>641</v>
      </c>
      <c r="M8" s="192"/>
      <c r="N8" s="192"/>
      <c r="O8" s="192"/>
      <c r="P8" s="192"/>
      <c r="Q8" s="192" t="s">
        <v>641</v>
      </c>
      <c r="R8" s="192"/>
      <c r="S8" s="192"/>
      <c r="T8" s="192" t="s">
        <v>641</v>
      </c>
      <c r="U8" s="192"/>
      <c r="V8" s="192"/>
      <c r="W8" s="192" t="s">
        <v>641</v>
      </c>
      <c r="X8" s="192"/>
      <c r="Y8" s="192" t="s">
        <v>641</v>
      </c>
    </row>
    <row r="9" spans="1:27" x14ac:dyDescent="0.35">
      <c r="A9" s="193" t="s">
        <v>806</v>
      </c>
      <c r="B9" s="193" t="s">
        <v>150</v>
      </c>
      <c r="C9" s="193" t="s">
        <v>807</v>
      </c>
      <c r="D9" s="193" t="s">
        <v>749</v>
      </c>
      <c r="E9" s="194" t="s">
        <v>790</v>
      </c>
      <c r="F9" s="193" t="s">
        <v>687</v>
      </c>
      <c r="G9" s="193" t="s">
        <v>671</v>
      </c>
      <c r="H9" s="195"/>
      <c r="I9" s="195"/>
      <c r="J9" s="195"/>
      <c r="K9" s="195"/>
      <c r="L9" s="195"/>
      <c r="M9" s="195" t="s">
        <v>641</v>
      </c>
      <c r="N9" s="195"/>
      <c r="O9" s="195"/>
      <c r="P9" s="195" t="s">
        <v>641</v>
      </c>
      <c r="Q9" s="195"/>
      <c r="R9" s="195"/>
      <c r="S9" s="195"/>
      <c r="T9" s="195"/>
      <c r="U9" s="195" t="s">
        <v>641</v>
      </c>
      <c r="V9" s="195"/>
      <c r="W9" s="195" t="s">
        <v>641</v>
      </c>
      <c r="X9" s="195"/>
      <c r="Y9" s="195" t="s">
        <v>641</v>
      </c>
    </row>
    <row r="10" spans="1:27" x14ac:dyDescent="0.35">
      <c r="A10" t="s">
        <v>656</v>
      </c>
      <c r="B10" t="s">
        <v>701</v>
      </c>
      <c r="C10" t="s">
        <v>657</v>
      </c>
      <c r="D10" t="s">
        <v>566</v>
      </c>
      <c r="E10" s="163" t="s">
        <v>658</v>
      </c>
      <c r="F10" t="s">
        <v>685</v>
      </c>
      <c r="G10" t="s">
        <v>528</v>
      </c>
      <c r="H10" s="1" t="s">
        <v>759</v>
      </c>
      <c r="J10" s="1">
        <v>7</v>
      </c>
      <c r="K10" s="1" t="s">
        <v>641</v>
      </c>
      <c r="Q10" s="1" t="s">
        <v>641</v>
      </c>
      <c r="W10" s="1" t="s">
        <v>641</v>
      </c>
    </row>
    <row r="11" spans="1:27" x14ac:dyDescent="0.35">
      <c r="A11" t="s">
        <v>800</v>
      </c>
      <c r="B11" t="s">
        <v>701</v>
      </c>
      <c r="C11" t="s">
        <v>803</v>
      </c>
      <c r="D11" t="s">
        <v>704</v>
      </c>
      <c r="E11" s="163" t="s">
        <v>801</v>
      </c>
      <c r="F11" t="s">
        <v>687</v>
      </c>
      <c r="G11" t="s">
        <v>659</v>
      </c>
      <c r="H11" s="1" t="s">
        <v>775</v>
      </c>
      <c r="I11" s="1">
        <v>1</v>
      </c>
      <c r="J11" s="1">
        <v>12</v>
      </c>
      <c r="M11" s="1" t="s">
        <v>641</v>
      </c>
      <c r="O11" s="1" t="s">
        <v>641</v>
      </c>
      <c r="Y11" s="1" t="s">
        <v>641</v>
      </c>
    </row>
    <row r="12" spans="1:27" x14ac:dyDescent="0.35">
      <c r="A12" t="s">
        <v>703</v>
      </c>
      <c r="B12" t="s">
        <v>701</v>
      </c>
      <c r="C12" t="s">
        <v>692</v>
      </c>
      <c r="D12" t="s">
        <v>606</v>
      </c>
      <c r="E12" s="163" t="s">
        <v>690</v>
      </c>
      <c r="F12" t="s">
        <v>687</v>
      </c>
      <c r="G12" t="s">
        <v>659</v>
      </c>
      <c r="N12" s="1" t="s">
        <v>641</v>
      </c>
      <c r="P12" s="1" t="s">
        <v>641</v>
      </c>
      <c r="T12" s="1" t="s">
        <v>641</v>
      </c>
      <c r="W12" s="1" t="s">
        <v>641</v>
      </c>
      <c r="X12" s="1" t="s">
        <v>641</v>
      </c>
    </row>
    <row r="13" spans="1:27" s="193" customFormat="1" x14ac:dyDescent="0.35">
      <c r="A13" s="193" t="s">
        <v>668</v>
      </c>
      <c r="B13" s="193" t="s">
        <v>701</v>
      </c>
      <c r="C13" s="193" t="s">
        <v>673</v>
      </c>
      <c r="D13" s="193" t="s">
        <v>612</v>
      </c>
      <c r="E13" s="194" t="s">
        <v>672</v>
      </c>
      <c r="F13" s="193" t="s">
        <v>687</v>
      </c>
      <c r="G13" s="193" t="s">
        <v>671</v>
      </c>
      <c r="H13" s="195"/>
      <c r="I13" s="195"/>
      <c r="J13" s="195">
        <v>10</v>
      </c>
      <c r="K13" s="195"/>
      <c r="L13" s="195"/>
      <c r="M13" s="195"/>
      <c r="N13" s="195"/>
      <c r="O13" s="195"/>
      <c r="P13" s="195"/>
      <c r="Q13" s="195"/>
      <c r="R13" s="195" t="s">
        <v>641</v>
      </c>
      <c r="S13" s="195"/>
      <c r="T13" s="195"/>
      <c r="U13" s="195" t="s">
        <v>641</v>
      </c>
      <c r="V13" s="195"/>
      <c r="W13" s="195"/>
      <c r="X13" s="195"/>
      <c r="Y13" s="195"/>
      <c r="Z13" s="195"/>
    </row>
    <row r="14" spans="1:27" x14ac:dyDescent="0.35">
      <c r="A14" t="s">
        <v>675</v>
      </c>
      <c r="B14" s="196" t="s">
        <v>808</v>
      </c>
      <c r="C14" t="s">
        <v>811</v>
      </c>
      <c r="E14" s="163" t="s">
        <v>652</v>
      </c>
      <c r="F14" t="s">
        <v>685</v>
      </c>
      <c r="G14" t="s">
        <v>659</v>
      </c>
      <c r="J14" s="1">
        <v>10</v>
      </c>
      <c r="M14" s="1" t="s">
        <v>641</v>
      </c>
      <c r="Q14" s="1" t="s">
        <v>641</v>
      </c>
      <c r="V14" s="1" t="s">
        <v>641</v>
      </c>
    </row>
    <row r="15" spans="1:27" x14ac:dyDescent="0.35">
      <c r="A15" t="s">
        <v>810</v>
      </c>
      <c r="B15" s="196" t="s">
        <v>808</v>
      </c>
      <c r="C15" t="s">
        <v>809</v>
      </c>
      <c r="E15" s="163" t="s">
        <v>813</v>
      </c>
      <c r="F15" t="s">
        <v>687</v>
      </c>
      <c r="G15" t="s">
        <v>659</v>
      </c>
      <c r="J15" s="1">
        <v>12</v>
      </c>
      <c r="N15" s="1" t="s">
        <v>641</v>
      </c>
      <c r="O15" s="1" t="s">
        <v>641</v>
      </c>
      <c r="P15" s="1" t="s">
        <v>641</v>
      </c>
      <c r="V15" s="1" t="s">
        <v>641</v>
      </c>
    </row>
    <row r="16" spans="1:27" x14ac:dyDescent="0.35">
      <c r="A16" t="s">
        <v>689</v>
      </c>
      <c r="B16" s="196" t="s">
        <v>808</v>
      </c>
      <c r="C16" t="s">
        <v>812</v>
      </c>
      <c r="E16" s="163" t="s">
        <v>814</v>
      </c>
      <c r="F16" t="s">
        <v>686</v>
      </c>
      <c r="G16" t="s">
        <v>671</v>
      </c>
      <c r="H16" s="1" t="s">
        <v>773</v>
      </c>
      <c r="J16" s="1">
        <v>15</v>
      </c>
      <c r="V16" s="1" t="s">
        <v>641</v>
      </c>
      <c r="W16" s="1" t="s">
        <v>641</v>
      </c>
      <c r="Y16" s="1" t="s">
        <v>641</v>
      </c>
    </row>
    <row r="17" spans="1:26" s="187" customFormat="1" x14ac:dyDescent="0.35">
      <c r="A17" s="187" t="s">
        <v>669</v>
      </c>
      <c r="B17" s="187" t="s">
        <v>816</v>
      </c>
      <c r="C17" s="187" t="s">
        <v>674</v>
      </c>
      <c r="E17" s="188" t="s">
        <v>817</v>
      </c>
      <c r="F17" s="187" t="s">
        <v>687</v>
      </c>
      <c r="G17" s="187" t="s">
        <v>671</v>
      </c>
      <c r="H17" s="189"/>
      <c r="I17" s="189"/>
      <c r="J17" s="189"/>
      <c r="K17" s="189"/>
      <c r="L17" s="189"/>
      <c r="M17" s="189"/>
      <c r="N17" s="189"/>
      <c r="O17" s="189" t="s">
        <v>641</v>
      </c>
      <c r="P17" s="189"/>
      <c r="Q17" s="189"/>
      <c r="R17" s="189"/>
      <c r="S17" s="189"/>
      <c r="T17" s="189"/>
      <c r="U17" s="189"/>
      <c r="V17" s="189"/>
      <c r="W17" s="189" t="s">
        <v>641</v>
      </c>
      <c r="X17" s="189" t="s">
        <v>641</v>
      </c>
      <c r="Y17" s="189"/>
      <c r="Z17" s="189"/>
    </row>
    <row r="18" spans="1:26" s="190" customFormat="1" x14ac:dyDescent="0.35">
      <c r="A18" s="190" t="s">
        <v>670</v>
      </c>
      <c r="B18" s="196" t="s">
        <v>816</v>
      </c>
      <c r="C18" s="196" t="s">
        <v>815</v>
      </c>
      <c r="D18" s="190" t="s">
        <v>637</v>
      </c>
      <c r="E18" s="197" t="s">
        <v>818</v>
      </c>
      <c r="F18" s="190" t="s">
        <v>687</v>
      </c>
      <c r="G18" s="190" t="s">
        <v>671</v>
      </c>
      <c r="H18" s="192"/>
      <c r="I18" s="192"/>
      <c r="J18" s="192"/>
      <c r="K18" s="192"/>
      <c r="L18" s="192"/>
      <c r="M18" s="192"/>
      <c r="N18" s="192"/>
      <c r="O18" s="192"/>
      <c r="P18" s="192"/>
      <c r="Q18" s="192"/>
      <c r="R18" s="192"/>
      <c r="S18" s="192" t="s">
        <v>641</v>
      </c>
      <c r="T18" s="192"/>
      <c r="U18" s="192"/>
      <c r="V18" s="192" t="s">
        <v>641</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464</v>
      </c>
      <c r="E1" s="149" t="s">
        <v>465</v>
      </c>
      <c r="F1" s="149" t="s">
        <v>466</v>
      </c>
      <c r="G1" s="149" t="s">
        <v>467</v>
      </c>
      <c r="H1" s="149" t="s">
        <v>468</v>
      </c>
      <c r="I1" s="149" t="s">
        <v>469</v>
      </c>
      <c r="J1" s="149" t="s">
        <v>470</v>
      </c>
      <c r="K1" s="149" t="s">
        <v>471</v>
      </c>
    </row>
    <row r="2" spans="1:11" ht="72.5" x14ac:dyDescent="0.35">
      <c r="A2" s="163" t="s">
        <v>518</v>
      </c>
      <c r="B2" s="1">
        <v>1</v>
      </c>
      <c r="C2" s="148" t="s">
        <v>478</v>
      </c>
      <c r="D2" s="148" t="s">
        <v>517</v>
      </c>
      <c r="E2" s="148" t="s">
        <v>473</v>
      </c>
      <c r="F2" s="148" t="s">
        <v>476</v>
      </c>
      <c r="G2" s="148" t="s">
        <v>474</v>
      </c>
      <c r="H2" s="148" t="s">
        <v>519</v>
      </c>
      <c r="I2" s="148" t="s">
        <v>475</v>
      </c>
      <c r="J2" s="148" t="s">
        <v>520</v>
      </c>
      <c r="K2" s="148" t="s">
        <v>472</v>
      </c>
    </row>
    <row r="3" spans="1:11" ht="72.5" x14ac:dyDescent="0.35">
      <c r="A3" s="163" t="s">
        <v>477</v>
      </c>
      <c r="B3" s="1">
        <v>1</v>
      </c>
      <c r="C3" s="148" t="s">
        <v>479</v>
      </c>
      <c r="D3" s="148" t="s">
        <v>522</v>
      </c>
      <c r="F3" s="148" t="s">
        <v>523</v>
      </c>
      <c r="H3" s="148" t="s">
        <v>519</v>
      </c>
      <c r="J3" s="148" t="s">
        <v>521</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491</v>
      </c>
      <c r="B1" s="147" t="s">
        <v>492</v>
      </c>
      <c r="C1" s="147" t="s">
        <v>0</v>
      </c>
    </row>
    <row r="2" spans="1:3" x14ac:dyDescent="0.35">
      <c r="A2" s="1" t="s">
        <v>496</v>
      </c>
      <c r="B2" s="1">
        <v>1</v>
      </c>
      <c r="C2" s="1" t="s">
        <v>493</v>
      </c>
    </row>
    <row r="3" spans="1:3" x14ac:dyDescent="0.35">
      <c r="A3" s="1" t="s">
        <v>496</v>
      </c>
      <c r="B3" s="1">
        <v>2</v>
      </c>
      <c r="C3" s="1" t="s">
        <v>494</v>
      </c>
    </row>
    <row r="4" spans="1:3" x14ac:dyDescent="0.35">
      <c r="A4" s="1" t="s">
        <v>496</v>
      </c>
      <c r="B4" s="1">
        <v>3</v>
      </c>
      <c r="C4" s="1" t="s">
        <v>495</v>
      </c>
    </row>
    <row r="5" spans="1:3" x14ac:dyDescent="0.35">
      <c r="A5" s="1" t="s">
        <v>497</v>
      </c>
      <c r="B5" s="1">
        <v>1</v>
      </c>
      <c r="C5" s="1" t="s">
        <v>499</v>
      </c>
    </row>
    <row r="6" spans="1:3" x14ac:dyDescent="0.35">
      <c r="A6" s="1" t="s">
        <v>497</v>
      </c>
      <c r="B6" s="1">
        <v>2</v>
      </c>
      <c r="C6" s="1" t="s">
        <v>500</v>
      </c>
    </row>
    <row r="7" spans="1:3" x14ac:dyDescent="0.35">
      <c r="A7" s="1" t="s">
        <v>497</v>
      </c>
      <c r="B7" s="1">
        <v>3</v>
      </c>
      <c r="C7" s="1" t="s">
        <v>501</v>
      </c>
    </row>
    <row r="8" spans="1:3" x14ac:dyDescent="0.35">
      <c r="A8" s="1" t="s">
        <v>497</v>
      </c>
      <c r="B8" s="1">
        <v>4</v>
      </c>
      <c r="C8" s="1" t="s">
        <v>477</v>
      </c>
    </row>
    <row r="9" spans="1:3" x14ac:dyDescent="0.35">
      <c r="A9" s="1" t="s">
        <v>497</v>
      </c>
      <c r="B9" s="1">
        <v>5</v>
      </c>
      <c r="C9" s="1" t="s">
        <v>502</v>
      </c>
    </row>
    <row r="10" spans="1:3" x14ac:dyDescent="0.35">
      <c r="A10" s="1" t="s">
        <v>498</v>
      </c>
      <c r="B10" s="1">
        <v>1</v>
      </c>
      <c r="C10" s="1" t="s">
        <v>503</v>
      </c>
    </row>
    <row r="11" spans="1:3" x14ac:dyDescent="0.35">
      <c r="A11" s="1" t="s">
        <v>498</v>
      </c>
      <c r="B11" s="1">
        <v>2</v>
      </c>
      <c r="C11" s="1" t="s">
        <v>504</v>
      </c>
    </row>
    <row r="12" spans="1:3" x14ac:dyDescent="0.35">
      <c r="A12" s="1" t="s">
        <v>498</v>
      </c>
      <c r="B12" s="1">
        <v>3</v>
      </c>
      <c r="C12" s="1" t="s">
        <v>505</v>
      </c>
    </row>
    <row r="13" spans="1:3" x14ac:dyDescent="0.35">
      <c r="A13" s="1" t="s">
        <v>498</v>
      </c>
      <c r="B13" s="1">
        <v>4</v>
      </c>
      <c r="C13" s="1" t="s">
        <v>506</v>
      </c>
    </row>
    <row r="14" spans="1:3" x14ac:dyDescent="0.35">
      <c r="A14" s="1" t="s">
        <v>498</v>
      </c>
      <c r="B14" s="1">
        <v>5</v>
      </c>
      <c r="C14" s="1" t="s">
        <v>507</v>
      </c>
    </row>
    <row r="15" spans="1:3" x14ac:dyDescent="0.35">
      <c r="A15" s="1" t="s">
        <v>498</v>
      </c>
      <c r="B15" s="1">
        <v>6</v>
      </c>
      <c r="C15" s="1" t="s">
        <v>508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439</v>
      </c>
      <c r="C1" s="153" t="s">
        <v>429</v>
      </c>
      <c r="D1" s="153" t="s">
        <v>430</v>
      </c>
      <c r="E1" s="153" t="s">
        <v>431</v>
      </c>
      <c r="F1" s="153" t="s">
        <v>432</v>
      </c>
      <c r="G1" s="153" t="s">
        <v>433</v>
      </c>
      <c r="H1" s="153" t="s">
        <v>428</v>
      </c>
      <c r="I1" s="153" t="s">
        <v>427</v>
      </c>
      <c r="J1" s="153" t="s">
        <v>426</v>
      </c>
    </row>
    <row r="2" spans="1:10" s="157" customFormat="1" ht="145" x14ac:dyDescent="0.35">
      <c r="A2" s="161" t="s">
        <v>436</v>
      </c>
      <c r="B2" s="156"/>
      <c r="C2" s="156"/>
      <c r="E2" s="156" t="s">
        <v>444</v>
      </c>
      <c r="F2" s="156" t="s">
        <v>443</v>
      </c>
      <c r="G2" s="156" t="s">
        <v>445</v>
      </c>
      <c r="H2" s="156"/>
      <c r="I2" s="156"/>
      <c r="J2" s="156"/>
    </row>
    <row r="3" spans="1:10" s="157" customFormat="1" ht="130.5" x14ac:dyDescent="0.35">
      <c r="A3" s="161" t="s">
        <v>437</v>
      </c>
      <c r="B3" s="156"/>
      <c r="C3" s="156" t="s">
        <v>446</v>
      </c>
      <c r="D3" s="156" t="s">
        <v>435</v>
      </c>
      <c r="E3" s="156" t="s">
        <v>434</v>
      </c>
      <c r="F3" s="159" t="s">
        <v>447</v>
      </c>
      <c r="G3" s="156" t="s">
        <v>453</v>
      </c>
      <c r="H3" s="156"/>
      <c r="I3" s="156"/>
      <c r="J3" s="156"/>
    </row>
    <row r="4" spans="1:10" s="157" customFormat="1" ht="261" x14ac:dyDescent="0.35">
      <c r="A4" s="161" t="s">
        <v>438</v>
      </c>
      <c r="B4" s="156"/>
      <c r="E4" s="156" t="s">
        <v>442</v>
      </c>
      <c r="F4" s="156" t="s">
        <v>452</v>
      </c>
      <c r="G4" s="156" t="s">
        <v>440</v>
      </c>
      <c r="H4" s="156" t="s">
        <v>448</v>
      </c>
      <c r="I4" s="158" t="s">
        <v>454</v>
      </c>
      <c r="J4" s="156" t="s">
        <v>449</v>
      </c>
    </row>
    <row r="5" spans="1:10" ht="101.5" x14ac:dyDescent="0.35">
      <c r="B5" s="156" t="s">
        <v>441</v>
      </c>
    </row>
    <row r="6" spans="1:10" ht="87" x14ac:dyDescent="0.35">
      <c r="A6" s="161" t="s">
        <v>450</v>
      </c>
      <c r="B6" s="154" t="s">
        <v>451</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552</v>
      </c>
      <c r="B1" t="s">
        <v>553</v>
      </c>
    </row>
    <row r="2" spans="1:2" x14ac:dyDescent="0.35">
      <c r="A2" t="s">
        <v>554</v>
      </c>
      <c r="B2" t="s">
        <v>607</v>
      </c>
    </row>
    <row r="3" spans="1:2" x14ac:dyDescent="0.35">
      <c r="A3" t="s">
        <v>555</v>
      </c>
      <c r="B3" t="s">
        <v>611</v>
      </c>
    </row>
    <row r="4" spans="1:2" x14ac:dyDescent="0.35">
      <c r="A4" t="s">
        <v>556</v>
      </c>
      <c r="B4" t="s">
        <v>557</v>
      </c>
    </row>
    <row r="5" spans="1:2" x14ac:dyDescent="0.35">
      <c r="A5" t="s">
        <v>558</v>
      </c>
      <c r="B5" t="s">
        <v>559</v>
      </c>
    </row>
    <row r="6" spans="1:2" x14ac:dyDescent="0.35">
      <c r="A6" t="s">
        <v>560</v>
      </c>
      <c r="B6" t="s">
        <v>561</v>
      </c>
    </row>
    <row r="7" spans="1:2" x14ac:dyDescent="0.35">
      <c r="A7" t="s">
        <v>562</v>
      </c>
      <c r="B7" t="s">
        <v>563</v>
      </c>
    </row>
    <row r="8" spans="1:2" x14ac:dyDescent="0.35">
      <c r="A8" t="s">
        <v>747</v>
      </c>
      <c r="B8" t="s">
        <v>748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O39" sqref="O39"/>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742</v>
      </c>
      <c r="C5" s="184">
        <v>1</v>
      </c>
      <c r="D5" s="184">
        <v>4</v>
      </c>
      <c r="E5" s="184">
        <v>4</v>
      </c>
      <c r="F5" s="184" t="s">
        <v>381</v>
      </c>
      <c r="G5" s="184"/>
      <c r="H5" s="184"/>
      <c r="K5" s="185" t="s">
        <v>743</v>
      </c>
    </row>
    <row r="6" spans="1:11" s="22" customFormat="1" x14ac:dyDescent="0.35">
      <c r="A6" s="183" t="s">
        <v>741</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24"/>
  <sheetViews>
    <sheetView tabSelected="1" zoomScaleNormal="100" workbookViewId="0">
      <pane xSplit="1" ySplit="1" topLeftCell="S2" activePane="bottomRight" state="frozen"/>
      <selection pane="topRight" activeCell="B1" sqref="B1"/>
      <selection pane="bottomLeft" activeCell="A2" sqref="A2"/>
      <selection pane="bottomRight" activeCell="AJ27" sqref="AJ27"/>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19.6328125" style="5" bestFit="1" customWidth="1"/>
    <col min="37" max="37" width="34.453125" style="5" bestFit="1" customWidth="1"/>
    <col min="38" max="38" width="23.81640625" style="5" bestFit="1" customWidth="1"/>
    <col min="39" max="39" width="24.54296875" style="5" bestFit="1" customWidth="1"/>
    <col min="40" max="40" width="15.81640625" style="5" bestFit="1" customWidth="1"/>
    <col min="41" max="57" width="9.1796875" style="139"/>
    <col min="58" max="16384" width="9.1796875" style="5"/>
  </cols>
  <sheetData>
    <row r="1" spans="1:57"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91" t="s">
        <v>924</v>
      </c>
      <c r="AK1" s="86" t="s">
        <v>282</v>
      </c>
      <c r="AL1" s="86" t="s">
        <v>292</v>
      </c>
      <c r="AM1" s="86" t="s">
        <v>283</v>
      </c>
      <c r="AN1" s="86" t="s">
        <v>287</v>
      </c>
      <c r="AO1" s="138"/>
      <c r="AP1" s="138"/>
      <c r="AQ1" s="138"/>
      <c r="AR1" s="138"/>
      <c r="AS1" s="138"/>
      <c r="AT1" s="138"/>
      <c r="AU1" s="138"/>
      <c r="AV1" s="138"/>
      <c r="AW1" s="138"/>
      <c r="AX1" s="138"/>
      <c r="AY1" s="138"/>
      <c r="AZ1" s="138"/>
      <c r="BA1" s="138"/>
      <c r="BB1" s="138"/>
      <c r="BC1" s="138"/>
      <c r="BD1" s="138"/>
      <c r="BE1" s="138"/>
    </row>
    <row r="2" spans="1:57"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IF(X2="(none)","",VLOOKUP(X2,$A$2:$W$20,23,FALSE))</f>
        <v>Flip%n👊🔊➜/Disable%n📷🔊➜/Recon%n💡💡🔊🔍/Punch%n👊🔊🔊➜/Smash%n📷🔊🔊➜/Ransack%n💰💰🔊</v>
      </c>
      <c r="Z2" s="34" t="s">
        <v>326</v>
      </c>
      <c r="AA2" s="37" t="str">
        <f>IF(Z2="(none)","",VLOOKUP(Z2,$A$2:$W$22,23,FALSE))</f>
        <v>Punch%n👊🔊🔊➜/Rewire%n📷📷🔊➜/Key In%n🔍🔓🔊/Flip%n👊🔊➜/Disable%n📷🔊➜/Grab%n💰🔊</v>
      </c>
      <c r="AB2" s="34">
        <f t="shared" ref="AB2:AB22" si="7">(LEN($W2)-LEN(SUBSTITUTE($W2,AB$1,"")))/LEN(AB$1)</f>
        <v>1</v>
      </c>
      <c r="AC2" s="34">
        <f t="shared" ref="AC2:AI18" si="8">(LEN($W2)-LEN(SUBSTITUTE($W2,AC$1,"")))/LEN(AC$1)</f>
        <v>10</v>
      </c>
      <c r="AD2" s="34">
        <f t="shared" si="8"/>
        <v>4</v>
      </c>
      <c r="AE2" s="34">
        <f t="shared" si="8"/>
        <v>2</v>
      </c>
      <c r="AF2" s="34">
        <f t="shared" si="8"/>
        <v>2</v>
      </c>
      <c r="AG2" s="34">
        <f t="shared" si="8"/>
        <v>0</v>
      </c>
      <c r="AH2" s="34">
        <f t="shared" si="8"/>
        <v>1</v>
      </c>
      <c r="AI2" s="34">
        <f t="shared" si="8"/>
        <v>1</v>
      </c>
      <c r="AJ2" s="34" t="str">
        <f>A2&amp;"[face,2]"</f>
        <v>Smash 'n' Grab[face,2]</v>
      </c>
      <c r="AK2" s="33" t="s">
        <v>294</v>
      </c>
      <c r="AL2" s="33" t="s">
        <v>293</v>
      </c>
      <c r="AM2" s="33" t="s">
        <v>150</v>
      </c>
      <c r="AN2" s="33" t="s">
        <v>288</v>
      </c>
      <c r="AO2" s="139"/>
      <c r="AP2" s="139"/>
      <c r="AQ2" s="139"/>
      <c r="AR2" s="139"/>
      <c r="AS2" s="139"/>
      <c r="AT2" s="139"/>
      <c r="AU2" s="139"/>
      <c r="AV2" s="139"/>
      <c r="AW2" s="139"/>
      <c r="AX2" s="139"/>
      <c r="AY2" s="139"/>
      <c r="AZ2" s="139"/>
      <c r="BA2" s="139"/>
      <c r="BB2" s="139"/>
      <c r="BC2" s="139"/>
      <c r="BD2" s="139"/>
      <c r="BE2" s="139"/>
    </row>
    <row r="3" spans="1:57"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9">E3&amp;"%n"&amp;F3</f>
        <v>Run%n🔊🔊➜➜</v>
      </c>
      <c r="R3" s="32" t="str">
        <f t="shared" ref="R3:R20" si="10">G3&amp;"%n"&amp;H3</f>
        <v>Pick%n🔓🔊</v>
      </c>
      <c r="S3" s="32" t="str">
        <f t="shared" si="6"/>
        <v>Run%n🔊🔊➜➜</v>
      </c>
      <c r="T3" s="31" t="str">
        <f t="shared" ref="T3:T20" si="11">K3&amp;"%n"&amp;L3</f>
        <v>Observe%n💡🔍🔊</v>
      </c>
      <c r="U3" s="32" t="str">
        <f t="shared" ref="U3:U20" si="12">M3&amp;"%n"&amp;N3</f>
        <v>Sprint%n🔊🔊➜➜➜</v>
      </c>
      <c r="V3" s="32" t="str">
        <f t="shared" ref="V3:V20" si="13">O3&amp;"%n"&amp;P3</f>
        <v>Examine%n💡💡💡🔊</v>
      </c>
      <c r="W3" s="29" t="str">
        <f>Q3 &amp; "/"
&amp; R3 &amp; "/"
&amp; S3 &amp; "/"
&amp; T3 &amp; "/"
&amp; U3 &amp; "/"
&amp; V3</f>
        <v>Run%n🔊🔊➜➜/Pick%n🔓🔊/Run%n🔊🔊➜➜/Observe%n💡🔍🔊/Sprint%n🔊🔊➜➜➜/Examine%n💡💡💡🔊</v>
      </c>
      <c r="X3" s="32" t="s">
        <v>34</v>
      </c>
      <c r="Y3" s="30" t="str">
        <f>IF(X3="(none)","",VLOOKUP(X3,$A$2:$W$20,23,FALSE))</f>
        <v>Dash%n🔊➜➜/Pick%n🔓🔊/Sleeper Hold%n👊➜/Observe%n💡🔍🔊/Sprint%n🔊🔊➜➜➜/Examine%n💡💡💡🔊</v>
      </c>
      <c r="Z3" s="32" t="s">
        <v>66</v>
      </c>
      <c r="AA3" s="29" t="str">
        <f>IF(Z3="(none)","",VLOOKUP(Z3,$A$2:$W$22,23,FALSE))</f>
        <v>Dash%n🔊➜➜/Pick%n🔓🔊/Sneak%n📷🔊➜➜/Study%n💡💡/Sprint%n🔊🔊➜➜➜/Examine%n💡💡💡🔊</v>
      </c>
      <c r="AB3" s="34">
        <f t="shared" si="7"/>
        <v>4</v>
      </c>
      <c r="AC3" s="34">
        <f t="shared" si="8"/>
        <v>9</v>
      </c>
      <c r="AD3" s="34">
        <f t="shared" si="8"/>
        <v>7</v>
      </c>
      <c r="AE3" s="34">
        <f t="shared" si="8"/>
        <v>0</v>
      </c>
      <c r="AF3" s="34">
        <f t="shared" si="8"/>
        <v>0</v>
      </c>
      <c r="AG3" s="34">
        <f t="shared" si="8"/>
        <v>1</v>
      </c>
      <c r="AH3" s="34">
        <f t="shared" si="8"/>
        <v>1</v>
      </c>
      <c r="AI3" s="34">
        <f t="shared" si="8"/>
        <v>0</v>
      </c>
      <c r="AJ3" s="34" t="str">
        <f t="shared" ref="AJ3:AJ8" si="14">A3&amp;"[face,2]"</f>
        <v>Hurry[face,2]</v>
      </c>
      <c r="AK3" s="27" t="s">
        <v>286</v>
      </c>
      <c r="AL3" s="27" t="s">
        <v>294</v>
      </c>
      <c r="AM3" s="27" t="s">
        <v>285</v>
      </c>
      <c r="AN3" s="27" t="s">
        <v>301</v>
      </c>
      <c r="AO3" s="139"/>
      <c r="AP3" s="139"/>
      <c r="AQ3" s="139"/>
      <c r="AR3" s="139"/>
      <c r="AS3" s="139"/>
      <c r="AT3" s="139"/>
      <c r="AU3" s="139"/>
      <c r="AV3" s="139"/>
      <c r="AW3" s="139"/>
      <c r="AX3" s="139"/>
      <c r="AY3" s="139"/>
      <c r="AZ3" s="139"/>
      <c r="BA3" s="139"/>
      <c r="BB3" s="139"/>
      <c r="BC3" s="139"/>
      <c r="BD3" s="139"/>
      <c r="BE3" s="139"/>
    </row>
    <row r="4" spans="1:57"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9"/>
        <v>Discover%n🔍🔍🔊</v>
      </c>
      <c r="R4" s="46" t="str">
        <f t="shared" si="10"/>
        <v>Strongarm%n🔓👊🔊🔊➜</v>
      </c>
      <c r="S4" s="46" t="str">
        <f t="shared" si="6"/>
        <v>Short%n🔓📷🔊🔊➜</v>
      </c>
      <c r="T4" s="44" t="str">
        <f t="shared" si="11"/>
        <v>Zap%n👊📷🔊🔊➜</v>
      </c>
      <c r="U4" s="44" t="str">
        <f t="shared" si="12"/>
        <v>Grab%n💰🔊</v>
      </c>
      <c r="V4" s="44" t="str">
        <f t="shared" si="13"/>
        <v>Scamper%n🔊🔊🔊➜➜</v>
      </c>
      <c r="W4" s="47" t="str">
        <f>Q4 &amp; "/"
&amp; R4 &amp; "/"
&amp; S4 &amp; "/"
&amp; T4 &amp; "/"
&amp; U4 &amp; "/"
&amp; V4</f>
        <v>Discover%n🔍🔍🔊/Strongarm%n🔓👊🔊🔊➜/Short%n🔓📷🔊🔊➜/Zap%n👊📷🔊🔊➜/Grab%n💰🔊/Scamper%n🔊🔊🔊➜➜</v>
      </c>
      <c r="X4" s="44" t="s">
        <v>169</v>
      </c>
      <c r="Y4" s="45" t="str">
        <f>IF(X4="(none)","",VLOOKUP(X4,$A$2:$W$20,23,FALSE))</f>
        <v>Study%n💡💡/Spy Stuff%n🔓👊🔊/Short%n🔓📷🔊🔊➜/Zap%n👊📷🔊🔊➜/Grab%n💰🔊/Run%n🔊🔊➜➜</v>
      </c>
      <c r="Z4" s="44" t="s">
        <v>123</v>
      </c>
      <c r="AA4" s="47" t="str">
        <f>IF(Z4="(none)","",VLOOKUP(Z4,$A$2:$W$22,23,FALSE))</f>
        <v>Redirect%n🔓👊📷🔊🔊/Strongarm%n🔓👊🔊🔊➜/Short%n🔓📷🔊🔊➜/Zap%n👊📷🔊🔊➜/Grab%n💰🔊/Dash%n🔊➜➜</v>
      </c>
      <c r="AB4" s="34">
        <f t="shared" si="7"/>
        <v>0</v>
      </c>
      <c r="AC4" s="34">
        <f t="shared" si="8"/>
        <v>11</v>
      </c>
      <c r="AD4" s="34">
        <f t="shared" si="8"/>
        <v>5</v>
      </c>
      <c r="AE4" s="34">
        <f t="shared" si="8"/>
        <v>2</v>
      </c>
      <c r="AF4" s="34">
        <f t="shared" si="8"/>
        <v>2</v>
      </c>
      <c r="AG4" s="34">
        <f t="shared" si="8"/>
        <v>2</v>
      </c>
      <c r="AH4" s="34">
        <f t="shared" si="8"/>
        <v>2</v>
      </c>
      <c r="AI4" s="34">
        <f t="shared" si="8"/>
        <v>1</v>
      </c>
      <c r="AJ4" s="34" t="str">
        <f t="shared" si="14"/>
        <v>Wing It[face,2]</v>
      </c>
      <c r="AK4" s="48" t="s">
        <v>295</v>
      </c>
      <c r="AL4" s="48" t="s">
        <v>156</v>
      </c>
      <c r="AM4" s="48" t="s">
        <v>296</v>
      </c>
      <c r="AN4" s="48" t="s">
        <v>288</v>
      </c>
      <c r="AO4" s="139"/>
      <c r="AP4" s="139"/>
      <c r="AQ4" s="139"/>
      <c r="AR4" s="139"/>
      <c r="AS4" s="139"/>
      <c r="AT4" s="139"/>
      <c r="AU4" s="139"/>
      <c r="AV4" s="139"/>
      <c r="AW4" s="139"/>
      <c r="AX4" s="139"/>
      <c r="AY4" s="139"/>
      <c r="AZ4" s="139"/>
      <c r="BA4" s="139"/>
      <c r="BB4" s="139"/>
      <c r="BC4" s="139"/>
      <c r="BD4" s="139"/>
      <c r="BE4" s="139"/>
    </row>
    <row r="5" spans="1:57"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9"/>
        <v>Hit%n👊🔊</v>
      </c>
      <c r="R5" s="55" t="str">
        <f t="shared" si="10"/>
        <v>Run%n🔊🔊➜➜</v>
      </c>
      <c r="S5" s="55" t="str">
        <f t="shared" si="6"/>
        <v>Bash%n👊👊🔊</v>
      </c>
      <c r="T5" s="55" t="str">
        <f t="shared" si="11"/>
        <v>Run%n🔊🔊➜➜</v>
      </c>
      <c r="U5" s="55" t="str">
        <f t="shared" si="12"/>
        <v>Punch%n👊🔊🔊➜</v>
      </c>
      <c r="V5" s="55" t="str">
        <f t="shared" si="13"/>
        <v>Bump%n🔓🔓🔊🔊➜</v>
      </c>
      <c r="W5" s="57" t="str">
        <f>Q5 &amp; "/"
&amp; R5 &amp; "/"
&amp; S5 &amp; "/"
&amp; T5 &amp; "/"
&amp; U5 &amp; "/"
&amp; V5</f>
        <v>Hit%n👊🔊/Run%n🔊🔊➜➜/Bash%n👊👊🔊/Run%n🔊🔊➜➜/Punch%n👊🔊🔊➜/Bump%n🔓🔓🔊🔊➜</v>
      </c>
      <c r="X5" s="55" t="s">
        <v>113</v>
      </c>
      <c r="Y5" s="56" t="str">
        <f>IF(X5="(none)","",VLOOKUP(X5,$A$2:$W$20,23,FALSE))</f>
        <v>Bash%n👊👊🔊/Run%n🔊🔊➜➜/Rampage%n👊👊🔊🔊🔊➜➜/Run%n🔊🔊➜➜/Strongarm%n🔓👊🔊🔊➜/Bump%n🔓🔓🔊🔊➜</v>
      </c>
      <c r="Z5" s="55" t="s">
        <v>338</v>
      </c>
      <c r="AA5" s="57" t="str">
        <f>IF(Z5="(none)","",VLOOKUP(Z5,$A$2:$W$22,23,FALSE))</f>
        <v>Bash%n👊👊🔊/Run%n🔊🔊➜➜/Detonate%n🔓👊👊📷🔊⚠/Run%n🔊🔊➜➜/Bash%n👊👊🔊/Bump%n🔓🔓🔊🔊➜</v>
      </c>
      <c r="AB5" s="34">
        <f t="shared" si="7"/>
        <v>0</v>
      </c>
      <c r="AC5" s="34">
        <f t="shared" si="8"/>
        <v>10</v>
      </c>
      <c r="AD5" s="34">
        <f t="shared" si="8"/>
        <v>6</v>
      </c>
      <c r="AE5" s="34">
        <f t="shared" si="8"/>
        <v>0</v>
      </c>
      <c r="AF5" s="34">
        <f t="shared" si="8"/>
        <v>4</v>
      </c>
      <c r="AG5" s="34">
        <f t="shared" si="8"/>
        <v>2</v>
      </c>
      <c r="AH5" s="34">
        <f t="shared" si="8"/>
        <v>0</v>
      </c>
      <c r="AI5" s="34">
        <f t="shared" si="8"/>
        <v>0</v>
      </c>
      <c r="AJ5" s="34" t="str">
        <f t="shared" si="14"/>
        <v>Hit 'n' Run[face,2]</v>
      </c>
      <c r="AK5" s="58" t="s">
        <v>299</v>
      </c>
      <c r="AL5" s="58" t="s">
        <v>300</v>
      </c>
      <c r="AM5" s="58" t="s">
        <v>156</v>
      </c>
      <c r="AN5" s="58" t="s">
        <v>301</v>
      </c>
      <c r="AO5" s="139"/>
      <c r="AP5" s="139"/>
      <c r="AQ5" s="139"/>
      <c r="AR5" s="139"/>
      <c r="AS5" s="139"/>
      <c r="AT5" s="139"/>
      <c r="AU5" s="139"/>
      <c r="AV5" s="139"/>
      <c r="AW5" s="139"/>
      <c r="AX5" s="139"/>
      <c r="AY5" s="139"/>
      <c r="AZ5" s="139"/>
      <c r="BA5" s="139"/>
      <c r="BB5" s="139"/>
      <c r="BC5" s="139"/>
      <c r="BD5" s="139"/>
      <c r="BE5" s="139"/>
    </row>
    <row r="6" spans="1:57" s="27" customFormat="1" x14ac:dyDescent="0.35">
      <c r="A6" s="65" t="s">
        <v>128</v>
      </c>
      <c r="B6" s="64">
        <v>2</v>
      </c>
      <c r="C6" s="64">
        <v>1</v>
      </c>
      <c r="D6" s="65" t="s">
        <v>128</v>
      </c>
      <c r="E6" s="101" t="s">
        <v>340</v>
      </c>
      <c r="F6" s="83" t="str">
        <f t="shared" si="0"/>
        <v>🔓🔓🔊🔊➜</v>
      </c>
      <c r="G6" s="110" t="s">
        <v>723</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9"/>
        <v>Bump%n🔓🔓🔊🔊➜</v>
      </c>
      <c r="R6" s="64" t="str">
        <f t="shared" si="10"/>
        <v>Pause%n💡</v>
      </c>
      <c r="S6" s="66" t="str">
        <f t="shared" si="6"/>
        <v>Pick%n🔓🔊</v>
      </c>
      <c r="T6" s="64" t="str">
        <f t="shared" si="11"/>
        <v>Sprint%n🔊🔊➜➜➜</v>
      </c>
      <c r="U6" s="66" t="str">
        <f t="shared" si="12"/>
        <v>Run%n🔊🔊➜➜</v>
      </c>
      <c r="V6" s="66" t="str">
        <f t="shared" si="13"/>
        <v>Pick%n🔓🔊</v>
      </c>
      <c r="W6" s="67" t="str">
        <f>Q6 &amp; "/"
&amp; R6 &amp; "/"
&amp; S6 &amp; "/"
&amp; T6 &amp; "/"
&amp; U6 &amp; "/"
&amp; V6</f>
        <v>Bump%n🔓🔓🔊🔊➜/Pause%n💡/Pick%n🔓🔊/Sprint%n🔊🔊➜➜➜/Run%n🔊🔊➜➜/Pick%n🔓🔊</v>
      </c>
      <c r="X6" s="66" t="s">
        <v>344</v>
      </c>
      <c r="Y6" s="65" t="str">
        <f>IF(X6="(none)","",VLOOKUP(X6,$A$2:$W$20,23,FALSE))</f>
        <v>Rake%n🔓🔓🔊➜/Recon%n💡💡🔊🔍/Swipe%n🔓💰🔊/Sprint%n🔊🔊➜➜➜/Dash%n🔊➜➜/Pick%n🔓🔊</v>
      </c>
      <c r="Z6" s="66" t="s">
        <v>134</v>
      </c>
      <c r="AA6" s="67" t="str">
        <f>IF(Z6="(none)","",VLOOKUP(Z6,$A$2:$W$22,23,FALSE))</f>
        <v>Rake%n🔓🔓🔊➜/Study%n💡💡/Spy Stuff%n🔓👊🔊/Sprint%n🔊🔊➜➜➜/Dash%n🔊➜➜/Short%n🔓📷🔊🔊➜</v>
      </c>
      <c r="AB6" s="34">
        <f t="shared" si="7"/>
        <v>1</v>
      </c>
      <c r="AC6" s="34">
        <f t="shared" si="8"/>
        <v>8</v>
      </c>
      <c r="AD6" s="34">
        <f t="shared" si="8"/>
        <v>6</v>
      </c>
      <c r="AE6" s="34">
        <f t="shared" si="8"/>
        <v>0</v>
      </c>
      <c r="AF6" s="34">
        <f t="shared" si="8"/>
        <v>0</v>
      </c>
      <c r="AG6" s="34">
        <f t="shared" si="8"/>
        <v>4</v>
      </c>
      <c r="AH6" s="34">
        <f t="shared" si="8"/>
        <v>0</v>
      </c>
      <c r="AI6" s="34">
        <f t="shared" si="8"/>
        <v>0</v>
      </c>
      <c r="AJ6" s="34" t="str">
        <f t="shared" si="14"/>
        <v>Bypass[face,2]</v>
      </c>
      <c r="AK6" s="68" t="s">
        <v>304</v>
      </c>
      <c r="AL6" s="68" t="s">
        <v>305</v>
      </c>
      <c r="AM6" s="68" t="s">
        <v>156</v>
      </c>
      <c r="AN6" s="68" t="s">
        <v>289</v>
      </c>
      <c r="AO6" s="139"/>
      <c r="AP6" s="139"/>
      <c r="AQ6" s="139"/>
      <c r="AR6" s="139"/>
      <c r="AS6" s="139"/>
      <c r="AT6" s="139"/>
      <c r="AU6" s="139"/>
      <c r="AV6" s="139"/>
      <c r="AW6" s="139"/>
      <c r="AX6" s="139"/>
      <c r="AY6" s="139"/>
      <c r="AZ6" s="139"/>
      <c r="BA6" s="139"/>
      <c r="BB6" s="139"/>
      <c r="BC6" s="139"/>
      <c r="BD6" s="139"/>
      <c r="BE6" s="139"/>
    </row>
    <row r="7" spans="1:57"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9"/>
        <v>Shatter%n📷📷🔊🔊➜</v>
      </c>
      <c r="R7" s="120" t="str">
        <f t="shared" si="10"/>
        <v>Sprint%n🔊🔊➜➜➜</v>
      </c>
      <c r="S7" s="120" t="str">
        <f t="shared" si="6"/>
        <v>Smash%n📷🔊🔊➜</v>
      </c>
      <c r="T7" s="120" t="str">
        <f t="shared" si="11"/>
        <v>Discover%n🔍🔍🔊</v>
      </c>
      <c r="U7" s="127" t="str">
        <f t="shared" si="12"/>
        <v>Examine%n💡💡💡🔊</v>
      </c>
      <c r="V7" s="127" t="str">
        <f t="shared" si="13"/>
        <v>Smash%n📷🔊🔊➜</v>
      </c>
      <c r="W7" s="128" t="str">
        <f>Q7 &amp; "/"
&amp; R7 &amp; "/"
&amp; S7 &amp; "/"
&amp; T7 &amp; "/"
&amp; U7 &amp; "/"
&amp; V7</f>
        <v>Shatter%n📷📷🔊🔊➜/Sprint%n🔊🔊➜➜➜/Smash%n📷🔊🔊➜/Discover%n🔍🔍🔊/Examine%n💡💡💡🔊/Smash%n📷🔊🔊➜</v>
      </c>
      <c r="X7" s="127" t="s">
        <v>61</v>
      </c>
      <c r="Y7" s="121" t="str">
        <f>IF(X7="(none)","",VLOOKUP(X7,$A$2:$W$22,23,FALSE))</f>
        <v>Rewire%n📷📷🔊➜/Sprint%n🔊🔊➜➜➜/Disable%n📷🔊➜/Recon%n💡💡🔊🔍/Examine%n💡💡💡🔊/Disable%n📷🔊➜</v>
      </c>
      <c r="Z7" s="127" t="s">
        <v>565</v>
      </c>
      <c r="AA7" s="128" t="str">
        <f>IF(Z7="(none)","",VLOOKUP(Z7,$A$2:$W$22,23,FALSE))</f>
        <v>Rewire%n📷📷🔊➜/Stride%n🔊➜🔍/Disable%n📷🔊➜/Stride%n🔊➜🔍/Eyeball%n💡🔊🔊➜/Disable%n📷🔊➜</v>
      </c>
      <c r="AB7" s="34">
        <f t="shared" si="7"/>
        <v>3</v>
      </c>
      <c r="AC7" s="34">
        <f t="shared" si="8"/>
        <v>10</v>
      </c>
      <c r="AD7" s="34">
        <f t="shared" si="8"/>
        <v>6</v>
      </c>
      <c r="AE7" s="34">
        <f t="shared" si="8"/>
        <v>4</v>
      </c>
      <c r="AF7" s="34">
        <f t="shared" si="8"/>
        <v>0</v>
      </c>
      <c r="AG7" s="34">
        <f t="shared" si="8"/>
        <v>0</v>
      </c>
      <c r="AH7" s="34">
        <f t="shared" si="8"/>
        <v>2</v>
      </c>
      <c r="AI7" s="34">
        <f t="shared" si="8"/>
        <v>0</v>
      </c>
      <c r="AJ7" s="34" t="str">
        <f t="shared" si="14"/>
        <v>Yank Wires[face,2]</v>
      </c>
      <c r="AK7" s="129" t="s">
        <v>347</v>
      </c>
      <c r="AL7" s="129" t="s">
        <v>308</v>
      </c>
      <c r="AM7" s="129" t="s">
        <v>163</v>
      </c>
      <c r="AN7" s="129" t="s">
        <v>288</v>
      </c>
      <c r="AO7" s="140"/>
      <c r="AP7" s="140"/>
      <c r="AQ7" s="140"/>
      <c r="AR7" s="140"/>
      <c r="AS7" s="140"/>
      <c r="AT7" s="140"/>
      <c r="AU7" s="140"/>
      <c r="AV7" s="140"/>
      <c r="AW7" s="140"/>
      <c r="AX7" s="140"/>
      <c r="AY7" s="140"/>
      <c r="AZ7" s="140"/>
      <c r="BA7" s="140"/>
      <c r="BB7" s="140"/>
      <c r="BC7" s="140"/>
      <c r="BD7" s="140"/>
      <c r="BE7" s="140"/>
    </row>
    <row r="8" spans="1:57" s="179" customFormat="1" x14ac:dyDescent="0.35">
      <c r="A8" s="168" t="s">
        <v>724</v>
      </c>
      <c r="B8" s="169">
        <v>2</v>
      </c>
      <c r="C8" s="169">
        <v>1</v>
      </c>
      <c r="D8" s="168" t="s">
        <v>724</v>
      </c>
      <c r="E8" s="170" t="s">
        <v>332</v>
      </c>
      <c r="F8" s="171" t="str">
        <f t="shared" ref="F8" si="15">VLOOKUP(E8,Actions,2,FALSE)</f>
        <v>👊📷🔊</v>
      </c>
      <c r="G8" s="172" t="s">
        <v>211</v>
      </c>
      <c r="H8" s="168" t="str">
        <f t="shared" ref="H8" si="16">VLOOKUP(G8,Actions,2,FALSE)</f>
        <v>🔓📷🔊</v>
      </c>
      <c r="I8" s="173" t="s">
        <v>323</v>
      </c>
      <c r="J8" s="171" t="str">
        <f t="shared" ref="J8" si="17">VLOOKUP(I8,Actions,2,FALSE)</f>
        <v>💰🔊</v>
      </c>
      <c r="K8" s="174" t="s">
        <v>727</v>
      </c>
      <c r="L8" s="168" t="str">
        <f t="shared" ref="L8" si="18">VLOOKUP(K8,Actions,2,FALSE)</f>
        <v>🔓👊📷🔊🔊🔊</v>
      </c>
      <c r="M8" s="173" t="s">
        <v>223</v>
      </c>
      <c r="N8" s="171" t="str">
        <f t="shared" ref="N8" si="19">VLOOKUP(M8,Actions,2,FALSE)</f>
        <v>🔍🔍🔊</v>
      </c>
      <c r="O8" s="172" t="s">
        <v>732</v>
      </c>
      <c r="P8" s="171" t="str">
        <f t="shared" ref="P8" si="20">VLOOKUP(O8,Actions,2,FALSE)</f>
        <v>🔓🔓💰🔊🔊</v>
      </c>
      <c r="Q8" s="169" t="str">
        <f t="shared" ref="Q8" si="21">E8&amp;"%n"&amp;F8</f>
        <v>Shock%n👊📷🔊</v>
      </c>
      <c r="R8" s="169" t="str">
        <f t="shared" ref="R8" si="22">G8&amp;"%n"&amp;H8</f>
        <v>Defeat%n🔓📷🔊</v>
      </c>
      <c r="S8" s="169" t="str">
        <f t="shared" ref="S8" si="23">I8&amp;"%n"&amp;J8</f>
        <v>Grab%n💰🔊</v>
      </c>
      <c r="T8" s="169" t="str">
        <f t="shared" ref="T8" si="24">K8&amp;"%n"&amp;L8</f>
        <v>Chaos%n🔓👊📷🔊🔊🔊</v>
      </c>
      <c r="U8" s="175" t="str">
        <f t="shared" ref="U8" si="25">M8&amp;"%n"&amp;N8</f>
        <v>Discover%n🔍🔍🔊</v>
      </c>
      <c r="V8" s="175" t="str">
        <f t="shared" ref="V8" si="26">O8&amp;"%n"&amp;P8</f>
        <v>Snatch%n🔓🔓💰🔊🔊</v>
      </c>
      <c r="W8" s="176" t="str">
        <f>Q8 &amp; "/"
&amp; R8 &amp; "/"
&amp; S8 &amp; "/"
&amp; T8 &amp; "/"
&amp; U8 &amp; "/"
&amp; V8</f>
        <v>Shock%n👊📷🔊/Defeat%n🔓📷🔊/Grab%n💰🔊/Chaos%n🔓👊📷🔊🔊🔊/Discover%n🔍🔍🔊/Snatch%n🔓🔓💰🔊🔊</v>
      </c>
      <c r="X8" s="175" t="s">
        <v>736</v>
      </c>
      <c r="Y8" s="168" t="str">
        <f>IF(X8="(none)","",VLOOKUP(X8,$A$2:$W$22,23,FALSE))</f>
        <v>Shock%n👊📷🔊/Defeat%n🔓📷🔊/Swipe%n🔓💰🔊/Redirect%n🔓👊📷🔊🔊/Discover%n🔍🔍🔊/Seize%n🔓🔓💰💰🔊🔊</v>
      </c>
      <c r="Z8" s="175" t="s">
        <v>737</v>
      </c>
      <c r="AA8" s="176" t="str">
        <f>IF(Z8="(none)","",VLOOKUP(Z8,$A$2:$W$22,23,FALSE))</f>
        <v>Shock%n👊📷🔊/Defeat%n🔓📷🔊/Mug%n👊💰🔊/Detonate%n🔓👊👊📷🔊⚠/Discover%n🔍🔍🔊/Rake%n🔓🔓🔊➜</v>
      </c>
      <c r="AB8" s="169">
        <f t="shared" si="7"/>
        <v>0</v>
      </c>
      <c r="AC8" s="169">
        <f t="shared" si="8"/>
        <v>9</v>
      </c>
      <c r="AD8" s="169">
        <f t="shared" si="8"/>
        <v>0</v>
      </c>
      <c r="AE8" s="169">
        <f t="shared" si="8"/>
        <v>3</v>
      </c>
      <c r="AF8" s="169">
        <f t="shared" si="8"/>
        <v>2</v>
      </c>
      <c r="AG8" s="169">
        <f t="shared" si="8"/>
        <v>4</v>
      </c>
      <c r="AH8" s="169">
        <f t="shared" si="8"/>
        <v>2</v>
      </c>
      <c r="AI8" s="169">
        <f t="shared" si="8"/>
        <v>2</v>
      </c>
      <c r="AJ8" s="34" t="str">
        <f t="shared" si="14"/>
        <v>Linger[face,2]</v>
      </c>
      <c r="AK8" s="177" t="s">
        <v>734</v>
      </c>
      <c r="AL8" s="177" t="s">
        <v>735</v>
      </c>
      <c r="AM8" s="177" t="s">
        <v>163</v>
      </c>
      <c r="AN8" s="177" t="s">
        <v>288</v>
      </c>
      <c r="AO8" s="178"/>
      <c r="AP8" s="178"/>
      <c r="AQ8" s="178"/>
      <c r="AR8" s="178"/>
      <c r="AS8" s="178"/>
      <c r="AT8" s="178"/>
      <c r="AU8" s="178"/>
      <c r="AV8" s="178"/>
      <c r="AW8" s="178"/>
      <c r="AX8" s="178"/>
      <c r="AY8" s="178"/>
      <c r="AZ8" s="178"/>
      <c r="BA8" s="178"/>
      <c r="BB8" s="178"/>
      <c r="BC8" s="178"/>
      <c r="BD8" s="178"/>
      <c r="BE8" s="178"/>
    </row>
    <row r="9" spans="1:57"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9"/>
        <v>Flip%n👊🔊➜</v>
      </c>
      <c r="R9" s="36" t="str">
        <f t="shared" si="10"/>
        <v>Disable%n📷🔊➜</v>
      </c>
      <c r="S9" s="36" t="str">
        <f t="shared" si="6"/>
        <v>Recon%n💡💡🔊🔍</v>
      </c>
      <c r="T9" s="36" t="str">
        <f t="shared" si="11"/>
        <v>Punch%n👊🔊🔊➜</v>
      </c>
      <c r="U9" s="36" t="str">
        <f t="shared" si="12"/>
        <v>Smash%n📷🔊🔊➜</v>
      </c>
      <c r="V9" s="36" t="str">
        <f t="shared" si="13"/>
        <v>Ransack%n💰💰🔊</v>
      </c>
      <c r="W9" s="38" t="str">
        <f>Q9 &amp; "/"
&amp; R9 &amp; "/"
&amp; S9 &amp; "/"
&amp; T9 &amp; "/"
&amp; U9 &amp; "/"
&amp; V9</f>
        <v>Flip%n👊🔊➜/Disable%n📷🔊➜/Recon%n💡💡🔊🔍/Punch%n👊🔊🔊➜/Smash%n📷🔊🔊➜/Ransack%n💰💰🔊</v>
      </c>
      <c r="X9" s="36" t="s">
        <v>135</v>
      </c>
      <c r="Y9" s="39" t="str">
        <f>IF(X9="(none)","",VLOOKUP(X9,$A$2:$W$20,23,FALSE))</f>
        <v/>
      </c>
      <c r="Z9" s="36" t="s">
        <v>135</v>
      </c>
      <c r="AA9" s="37" t="str">
        <f>IF(Z9="(none)","",VLOOKUP(Z9,$A$2:$W$22,23,FALSE))</f>
        <v/>
      </c>
      <c r="AB9" s="34">
        <f t="shared" si="7"/>
        <v>2</v>
      </c>
      <c r="AC9" s="34">
        <f t="shared" si="8"/>
        <v>8</v>
      </c>
      <c r="AD9" s="34">
        <f t="shared" si="8"/>
        <v>4</v>
      </c>
      <c r="AE9" s="34">
        <f t="shared" si="8"/>
        <v>2</v>
      </c>
      <c r="AF9" s="34">
        <f t="shared" si="8"/>
        <v>2</v>
      </c>
      <c r="AG9" s="34">
        <f t="shared" si="8"/>
        <v>0</v>
      </c>
      <c r="AH9" s="34">
        <f t="shared" si="8"/>
        <v>1</v>
      </c>
      <c r="AI9" s="34">
        <f t="shared" si="8"/>
        <v>2</v>
      </c>
      <c r="AJ9" s="34" t="str">
        <f>A9&amp;"[face,2]"</f>
        <v>Steal[face,2]</v>
      </c>
      <c r="AK9" s="135" t="s">
        <v>318</v>
      </c>
      <c r="AL9" s="135" t="s">
        <v>319</v>
      </c>
      <c r="AM9" s="135" t="s">
        <v>333</v>
      </c>
      <c r="AN9" s="135" t="s">
        <v>301</v>
      </c>
      <c r="AO9" s="139"/>
      <c r="AP9" s="139"/>
      <c r="AQ9" s="139"/>
      <c r="AR9" s="139"/>
      <c r="AS9" s="139"/>
      <c r="AT9" s="139"/>
      <c r="AU9" s="139"/>
      <c r="AV9" s="139"/>
      <c r="AW9" s="139"/>
      <c r="AX9" s="139"/>
      <c r="AY9" s="139"/>
      <c r="AZ9" s="139"/>
      <c r="BA9" s="139"/>
      <c r="BB9" s="139"/>
      <c r="BC9" s="139"/>
      <c r="BD9" s="139"/>
      <c r="BE9" s="139"/>
    </row>
    <row r="10" spans="1:57" s="52" customFormat="1" x14ac:dyDescent="0.35">
      <c r="A10" s="38" t="s">
        <v>326</v>
      </c>
      <c r="B10" s="41">
        <v>2</v>
      </c>
      <c r="C10" s="41">
        <v>2</v>
      </c>
      <c r="D10" s="37" t="s">
        <v>124</v>
      </c>
      <c r="E10" s="94" t="s">
        <v>212</v>
      </c>
      <c r="F10" s="76" t="str">
        <f t="shared" si="0"/>
        <v>👊🔊🔊➜</v>
      </c>
      <c r="G10" s="106" t="s">
        <v>564</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9"/>
        <v>Punch%n👊🔊🔊➜</v>
      </c>
      <c r="R10" s="41" t="str">
        <f t="shared" si="10"/>
        <v>Rewire%n📷📷🔊➜</v>
      </c>
      <c r="S10" s="41" t="str">
        <f t="shared" si="6"/>
        <v>Key In%n🔍🔓🔊</v>
      </c>
      <c r="T10" s="42" t="str">
        <f t="shared" si="11"/>
        <v>Flip%n👊🔊➜</v>
      </c>
      <c r="U10" s="42" t="str">
        <f t="shared" si="12"/>
        <v>Disable%n📷🔊➜</v>
      </c>
      <c r="V10" s="42" t="str">
        <f t="shared" si="13"/>
        <v>Grab%n💰🔊</v>
      </c>
      <c r="W10" s="38" t="str">
        <f>Q10 &amp; "/"
&amp; R10 &amp; "/"
&amp; S10 &amp; "/"
&amp; T10 &amp; "/"
&amp; U10 &amp; "/"
&amp; V10</f>
        <v>Punch%n👊🔊🔊➜/Rewire%n📷📷🔊➜/Key In%n🔍🔓🔊/Flip%n👊🔊➜/Disable%n📷🔊➜/Grab%n💰🔊</v>
      </c>
      <c r="X10" s="41" t="s">
        <v>135</v>
      </c>
      <c r="Y10" s="38" t="str">
        <f>IF(X10="(none)","",VLOOKUP(X10,$A$2:$W$20,23,FALSE))</f>
        <v/>
      </c>
      <c r="Z10" s="41" t="s">
        <v>135</v>
      </c>
      <c r="AA10" s="37" t="str">
        <f>IF(Z10="(none)","",VLOOKUP(Z10,$A$2:$W$22,23,FALSE))</f>
        <v/>
      </c>
      <c r="AB10" s="34">
        <f t="shared" si="7"/>
        <v>0</v>
      </c>
      <c r="AC10" s="34">
        <f t="shared" si="8"/>
        <v>7</v>
      </c>
      <c r="AD10" s="34">
        <f t="shared" si="8"/>
        <v>4</v>
      </c>
      <c r="AE10" s="34">
        <f t="shared" si="8"/>
        <v>3</v>
      </c>
      <c r="AF10" s="34">
        <f t="shared" si="8"/>
        <v>2</v>
      </c>
      <c r="AG10" s="34">
        <f t="shared" si="8"/>
        <v>1</v>
      </c>
      <c r="AH10" s="34">
        <f t="shared" si="8"/>
        <v>1</v>
      </c>
      <c r="AI10" s="34">
        <f t="shared" si="8"/>
        <v>1</v>
      </c>
      <c r="AJ10" s="34" t="str">
        <f>A9&amp;"[back,2]"</f>
        <v>Steal[back,2]</v>
      </c>
      <c r="AK10" s="40" t="s">
        <v>324</v>
      </c>
      <c r="AL10" s="40" t="s">
        <v>286</v>
      </c>
      <c r="AM10" s="40" t="s">
        <v>334</v>
      </c>
      <c r="AN10" s="40" t="s">
        <v>289</v>
      </c>
      <c r="AO10" s="140"/>
      <c r="AP10" s="140"/>
      <c r="AQ10" s="140"/>
      <c r="AR10" s="140"/>
      <c r="AS10" s="140"/>
      <c r="AT10" s="140"/>
      <c r="AU10" s="140"/>
      <c r="AV10" s="140"/>
      <c r="AW10" s="140"/>
      <c r="AX10" s="140"/>
      <c r="AY10" s="140"/>
      <c r="AZ10" s="140"/>
      <c r="BA10" s="140"/>
      <c r="BB10" s="140"/>
      <c r="BC10" s="140"/>
      <c r="BD10" s="140"/>
      <c r="BE10" s="140"/>
    </row>
    <row r="11" spans="1:57"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9"/>
        <v>Dash%n🔊➜➜</v>
      </c>
      <c r="R11" s="31" t="str">
        <f t="shared" si="10"/>
        <v>Pick%n🔓🔊</v>
      </c>
      <c r="S11" s="31" t="str">
        <f t="shared" si="6"/>
        <v>Sleeper Hold%n👊➜</v>
      </c>
      <c r="T11" s="32" t="str">
        <f t="shared" si="11"/>
        <v>Observe%n💡🔍🔊</v>
      </c>
      <c r="U11" s="32" t="str">
        <f t="shared" si="12"/>
        <v>Sprint%n🔊🔊➜➜➜</v>
      </c>
      <c r="V11" s="32" t="str">
        <f t="shared" si="13"/>
        <v>Examine%n💡💡💡🔊</v>
      </c>
      <c r="W11" s="29" t="str">
        <f>Q11 &amp; "/"
&amp; R11 &amp; "/"
&amp; S11 &amp; "/"
&amp; T11 &amp; "/"
&amp; U11 &amp; "/"
&amp; V11</f>
        <v>Dash%n🔊➜➜/Pick%n🔓🔊/Sleeper Hold%n👊➜/Observe%n💡🔍🔊/Sprint%n🔊🔊➜➜➜/Examine%n💡💡💡🔊</v>
      </c>
      <c r="X11" s="31" t="s">
        <v>135</v>
      </c>
      <c r="Y11" s="29" t="str">
        <f>IF(X11="(none)","",VLOOKUP(X11,$A$2:$W$20,23,FALSE))</f>
        <v/>
      </c>
      <c r="Z11" s="31" t="s">
        <v>135</v>
      </c>
      <c r="AA11" s="29" t="str">
        <f>IF(Z11="(none)","",VLOOKUP(Z11,$A$2:$W$22,23,FALSE))</f>
        <v/>
      </c>
      <c r="AB11" s="34">
        <f t="shared" si="7"/>
        <v>4</v>
      </c>
      <c r="AC11" s="34">
        <f t="shared" si="8"/>
        <v>6</v>
      </c>
      <c r="AD11" s="34">
        <f t="shared" si="8"/>
        <v>6</v>
      </c>
      <c r="AE11" s="34">
        <f t="shared" si="8"/>
        <v>0</v>
      </c>
      <c r="AF11" s="34">
        <f t="shared" si="8"/>
        <v>1</v>
      </c>
      <c r="AG11" s="34">
        <f t="shared" si="8"/>
        <v>1</v>
      </c>
      <c r="AH11" s="34">
        <f t="shared" si="8"/>
        <v>1</v>
      </c>
      <c r="AI11" s="34">
        <f t="shared" si="8"/>
        <v>0</v>
      </c>
      <c r="AJ11" s="34" t="str">
        <f t="shared" ref="AJ11:AJ22" si="27">A11&amp;"[face,2]"</f>
        <v>Ninja[face,2]</v>
      </c>
      <c r="AK11" s="137" t="s">
        <v>328</v>
      </c>
      <c r="AL11" s="137" t="s">
        <v>327</v>
      </c>
      <c r="AM11" s="137" t="s">
        <v>285</v>
      </c>
      <c r="AN11" s="137" t="s">
        <v>289</v>
      </c>
      <c r="AO11" s="140"/>
      <c r="AP11" s="140"/>
      <c r="AQ11" s="140"/>
      <c r="AR11" s="140"/>
      <c r="AS11" s="140"/>
      <c r="AT11" s="140"/>
      <c r="AU11" s="140"/>
      <c r="AV11" s="140"/>
      <c r="AW11" s="140"/>
      <c r="AX11" s="140"/>
      <c r="AY11" s="140"/>
      <c r="AZ11" s="140"/>
      <c r="BA11" s="140"/>
      <c r="BB11" s="140"/>
      <c r="BC11" s="140"/>
      <c r="BD11" s="140"/>
      <c r="BE11" s="140"/>
    </row>
    <row r="12" spans="1:57"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9"/>
        <v>Dash%n🔊➜➜</v>
      </c>
      <c r="R12" s="32" t="str">
        <f t="shared" si="10"/>
        <v>Pick%n🔓🔊</v>
      </c>
      <c r="S12" s="31" t="str">
        <f t="shared" si="6"/>
        <v>Sneak%n📷🔊➜➜</v>
      </c>
      <c r="T12" s="32" t="str">
        <f t="shared" si="11"/>
        <v>Study%n💡💡</v>
      </c>
      <c r="U12" s="32" t="str">
        <f t="shared" si="12"/>
        <v>Sprint%n🔊🔊➜➜➜</v>
      </c>
      <c r="V12" s="31" t="str">
        <f t="shared" si="13"/>
        <v>Examine%n💡💡💡🔊</v>
      </c>
      <c r="W12" s="29" t="str">
        <f>Q12 &amp; "/"
&amp; R12 &amp; "/"
&amp; S12 &amp; "/"
&amp; T12 &amp; "/"
&amp; U12 &amp; "/"
&amp; V12</f>
        <v>Dash%n🔊➜➜/Pick%n🔓🔊/Sneak%n📷🔊➜➜/Study%n💡💡/Sprint%n🔊🔊➜➜➜/Examine%n💡💡💡🔊</v>
      </c>
      <c r="X12" s="31" t="s">
        <v>135</v>
      </c>
      <c r="Y12" s="29" t="str">
        <f>IF(X12="(none)","",VLOOKUP(X12,$A$2:$W$20,23,FALSE))</f>
        <v/>
      </c>
      <c r="Z12" s="31" t="s">
        <v>135</v>
      </c>
      <c r="AA12" s="29" t="str">
        <f>IF(Z12="(none)","",VLOOKUP(Z12,$A$2:$W$22,23,FALSE))</f>
        <v/>
      </c>
      <c r="AB12" s="34">
        <f t="shared" si="7"/>
        <v>5</v>
      </c>
      <c r="AC12" s="34">
        <f t="shared" si="8"/>
        <v>6</v>
      </c>
      <c r="AD12" s="34">
        <f t="shared" si="8"/>
        <v>7</v>
      </c>
      <c r="AE12" s="34">
        <f t="shared" si="8"/>
        <v>1</v>
      </c>
      <c r="AF12" s="34">
        <f t="shared" si="8"/>
        <v>0</v>
      </c>
      <c r="AG12" s="34">
        <f t="shared" si="8"/>
        <v>1</v>
      </c>
      <c r="AH12" s="34">
        <f t="shared" si="8"/>
        <v>0</v>
      </c>
      <c r="AI12" s="34">
        <f t="shared" si="8"/>
        <v>0</v>
      </c>
      <c r="AJ12" s="34" t="str">
        <f t="shared" ref="AJ12:AJ22" si="28">A11&amp;"[back,2]"</f>
        <v>Ninja[back,2]</v>
      </c>
      <c r="AK12" s="137" t="s">
        <v>329</v>
      </c>
      <c r="AL12" s="136" t="s">
        <v>162</v>
      </c>
      <c r="AM12" s="136" t="s">
        <v>285</v>
      </c>
      <c r="AN12" s="136" t="s">
        <v>289</v>
      </c>
      <c r="AO12" s="139"/>
      <c r="AP12" s="139"/>
      <c r="AQ12" s="139"/>
      <c r="AR12" s="139"/>
      <c r="AS12" s="139"/>
      <c r="AT12" s="139"/>
      <c r="AU12" s="139"/>
      <c r="AV12" s="139"/>
      <c r="AW12" s="139"/>
      <c r="AX12" s="139"/>
      <c r="AY12" s="139"/>
      <c r="AZ12" s="139"/>
      <c r="BA12" s="139"/>
      <c r="BB12" s="139"/>
      <c r="BC12" s="139"/>
      <c r="BD12" s="139"/>
      <c r="BE12" s="139"/>
    </row>
    <row r="13" spans="1:57"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9"/>
        <v>Study%n💡💡</v>
      </c>
      <c r="R13" s="46" t="str">
        <f t="shared" si="10"/>
        <v>Spy Stuff%n🔓👊🔊</v>
      </c>
      <c r="S13" s="44" t="str">
        <f t="shared" si="6"/>
        <v>Short%n🔓📷🔊🔊➜</v>
      </c>
      <c r="T13" s="46" t="str">
        <f t="shared" si="11"/>
        <v>Zap%n👊📷🔊🔊➜</v>
      </c>
      <c r="U13" s="44" t="str">
        <f t="shared" si="12"/>
        <v>Grab%n💰🔊</v>
      </c>
      <c r="V13" s="46" t="str">
        <f t="shared" si="13"/>
        <v>Run%n🔊🔊➜➜</v>
      </c>
      <c r="W13" s="50" t="str">
        <f>Q13 &amp; "/"
&amp; R13 &amp; "/"
&amp; S13 &amp; "/"
&amp; T13 &amp; "/"
&amp; U13 &amp; "/"
&amp; V13</f>
        <v>Study%n💡💡/Spy Stuff%n🔓👊🔊/Short%n🔓📷🔊🔊➜/Zap%n👊📷🔊🔊➜/Grab%n💰🔊/Run%n🔊🔊➜➜</v>
      </c>
      <c r="X13" s="46" t="s">
        <v>135</v>
      </c>
      <c r="Y13" s="51" t="str">
        <f>IF(X13="(none)","",VLOOKUP(X13,$A$2:$W$20,23,FALSE))</f>
        <v/>
      </c>
      <c r="Z13" s="46" t="s">
        <v>135</v>
      </c>
      <c r="AA13" s="50" t="str">
        <f>IF(Z13="(none)","",VLOOKUP(Z13,$A$2:$W$22,23,FALSE))</f>
        <v/>
      </c>
      <c r="AB13" s="34">
        <f t="shared" si="7"/>
        <v>2</v>
      </c>
      <c r="AC13" s="34">
        <f t="shared" si="8"/>
        <v>8</v>
      </c>
      <c r="AD13" s="34">
        <f t="shared" si="8"/>
        <v>4</v>
      </c>
      <c r="AE13" s="34">
        <f t="shared" si="8"/>
        <v>2</v>
      </c>
      <c r="AF13" s="34">
        <f t="shared" si="8"/>
        <v>2</v>
      </c>
      <c r="AG13" s="34">
        <f t="shared" si="8"/>
        <v>2</v>
      </c>
      <c r="AH13" s="34">
        <f t="shared" si="8"/>
        <v>0</v>
      </c>
      <c r="AI13" s="34">
        <f t="shared" si="8"/>
        <v>1</v>
      </c>
      <c r="AJ13" s="34" t="str">
        <f t="shared" ref="AJ13:AJ22" si="29">A13&amp;"[face,2]"</f>
        <v>Concoct[face,2]</v>
      </c>
      <c r="AK13" s="48" t="s">
        <v>331</v>
      </c>
      <c r="AL13" s="48" t="s">
        <v>163</v>
      </c>
      <c r="AM13" s="48" t="s">
        <v>335</v>
      </c>
      <c r="AN13" s="48" t="s">
        <v>301</v>
      </c>
      <c r="AO13" s="139"/>
      <c r="AP13" s="139"/>
      <c r="AQ13" s="139"/>
      <c r="AR13" s="139"/>
      <c r="AS13" s="139"/>
      <c r="AT13" s="139"/>
      <c r="AU13" s="139"/>
      <c r="AV13" s="139"/>
      <c r="AW13" s="139"/>
      <c r="AX13" s="139"/>
      <c r="AY13" s="139"/>
      <c r="AZ13" s="139"/>
      <c r="BA13" s="139"/>
      <c r="BB13" s="139"/>
      <c r="BC13" s="139"/>
      <c r="BD13" s="139"/>
      <c r="BE13" s="139"/>
    </row>
    <row r="14" spans="1:57"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9"/>
        <v>Redirect%n🔓👊📷🔊🔊</v>
      </c>
      <c r="R14" s="53" t="str">
        <f t="shared" si="10"/>
        <v>Strongarm%n🔓👊🔊🔊➜</v>
      </c>
      <c r="S14" s="53" t="str">
        <f t="shared" si="6"/>
        <v>Short%n🔓📷🔊🔊➜</v>
      </c>
      <c r="T14" s="53" t="str">
        <f t="shared" si="11"/>
        <v>Zap%n👊📷🔊🔊➜</v>
      </c>
      <c r="U14" s="54" t="str">
        <f t="shared" si="12"/>
        <v>Grab%n💰🔊</v>
      </c>
      <c r="V14" s="54" t="str">
        <f t="shared" si="13"/>
        <v>Dash%n🔊➜➜</v>
      </c>
      <c r="W14" s="50" t="str">
        <f>Q14 &amp; "/"
&amp; R14 &amp; "/"
&amp; S14 &amp; "/"
&amp; T14 &amp; "/"
&amp; U14 &amp; "/"
&amp; V14</f>
        <v>Redirect%n🔓👊📷🔊🔊/Strongarm%n🔓👊🔊🔊➜/Short%n🔓📷🔊🔊➜/Zap%n👊📷🔊🔊➜/Grab%n💰🔊/Dash%n🔊➜➜</v>
      </c>
      <c r="X14" s="53" t="s">
        <v>135</v>
      </c>
      <c r="Y14" s="51" t="str">
        <f>IF(X14="(none)","",VLOOKUP(X14,$A$2:$W$20,23,FALSE))</f>
        <v/>
      </c>
      <c r="Z14" s="53" t="s">
        <v>135</v>
      </c>
      <c r="AA14" s="50" t="str">
        <f>IF(Z14="(none)","",VLOOKUP(Z14,$A$2:$W$22,23,FALSE))</f>
        <v/>
      </c>
      <c r="AB14" s="34">
        <f t="shared" si="7"/>
        <v>0</v>
      </c>
      <c r="AC14" s="34">
        <f t="shared" si="8"/>
        <v>10</v>
      </c>
      <c r="AD14" s="34">
        <f t="shared" si="8"/>
        <v>5</v>
      </c>
      <c r="AE14" s="34">
        <f t="shared" si="8"/>
        <v>3</v>
      </c>
      <c r="AF14" s="34">
        <f t="shared" si="8"/>
        <v>3</v>
      </c>
      <c r="AG14" s="34">
        <f t="shared" si="8"/>
        <v>3</v>
      </c>
      <c r="AH14" s="34">
        <f t="shared" si="8"/>
        <v>0</v>
      </c>
      <c r="AI14" s="34">
        <f t="shared" si="8"/>
        <v>1</v>
      </c>
      <c r="AJ14" s="34" t="str">
        <f t="shared" ref="AJ14:AJ22" si="30">A13&amp;"[back,2]"</f>
        <v>Concoct[back,2]</v>
      </c>
      <c r="AK14" s="48" t="s">
        <v>295</v>
      </c>
      <c r="AL14" s="48" t="s">
        <v>309</v>
      </c>
      <c r="AM14" s="48" t="s">
        <v>335</v>
      </c>
      <c r="AN14" s="48" t="s">
        <v>301</v>
      </c>
      <c r="AO14" s="139"/>
      <c r="AP14" s="139"/>
      <c r="AQ14" s="139"/>
      <c r="AR14" s="139"/>
      <c r="AS14" s="139"/>
      <c r="AT14" s="139"/>
      <c r="AU14" s="139"/>
      <c r="AV14" s="139"/>
      <c r="AW14" s="139"/>
      <c r="AX14" s="139"/>
      <c r="AY14" s="139"/>
      <c r="AZ14" s="139"/>
      <c r="BA14" s="139"/>
      <c r="BB14" s="139"/>
      <c r="BC14" s="139"/>
      <c r="BD14" s="139"/>
      <c r="BE14" s="139"/>
    </row>
    <row r="15" spans="1:57"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9"/>
        <v>Bash%n👊👊🔊</v>
      </c>
      <c r="R15" s="61" t="str">
        <f t="shared" si="10"/>
        <v>Run%n🔊🔊➜➜</v>
      </c>
      <c r="S15" s="61" t="str">
        <f t="shared" si="6"/>
        <v>Rampage%n👊👊🔊🔊🔊➜➜</v>
      </c>
      <c r="T15" s="55" t="str">
        <f t="shared" si="11"/>
        <v>Run%n🔊🔊➜➜</v>
      </c>
      <c r="U15" s="60" t="str">
        <f t="shared" si="12"/>
        <v>Strongarm%n🔓👊🔊🔊➜</v>
      </c>
      <c r="V15" s="61" t="str">
        <f t="shared" si="13"/>
        <v>Bump%n🔓🔓🔊🔊➜</v>
      </c>
      <c r="W15" s="62" t="str">
        <f>Q15 &amp; "/"
&amp; R15 &amp; "/"
&amp; S15 &amp; "/"
&amp; T15 &amp; "/"
&amp; U15 &amp; "/"
&amp; V15</f>
        <v>Bash%n👊👊🔊/Run%n🔊🔊➜➜/Rampage%n👊👊🔊🔊🔊➜➜/Run%n🔊🔊➜➜/Strongarm%n🔓👊🔊🔊➜/Bump%n🔓🔓🔊🔊➜</v>
      </c>
      <c r="X15" s="60" t="s">
        <v>135</v>
      </c>
      <c r="Y15" s="57" t="str">
        <f>IF(X15="(none)","",VLOOKUP(X15,$A$2:$W$20,23,FALSE))</f>
        <v/>
      </c>
      <c r="Z15" s="60" t="s">
        <v>135</v>
      </c>
      <c r="AA15" s="57" t="str">
        <f>IF(Z15="(none)","",VLOOKUP(Z15,$A$2:$W$22,23,FALSE))</f>
        <v/>
      </c>
      <c r="AB15" s="34">
        <f t="shared" si="7"/>
        <v>0</v>
      </c>
      <c r="AC15" s="34">
        <f t="shared" si="8"/>
        <v>12</v>
      </c>
      <c r="AD15" s="34">
        <f t="shared" si="8"/>
        <v>8</v>
      </c>
      <c r="AE15" s="34">
        <f t="shared" si="8"/>
        <v>0</v>
      </c>
      <c r="AF15" s="34">
        <f t="shared" si="8"/>
        <v>5</v>
      </c>
      <c r="AG15" s="34">
        <f t="shared" si="8"/>
        <v>3</v>
      </c>
      <c r="AH15" s="34">
        <f t="shared" si="8"/>
        <v>0</v>
      </c>
      <c r="AI15" s="34">
        <f t="shared" si="8"/>
        <v>0</v>
      </c>
      <c r="AJ15" s="34" t="str">
        <f t="shared" ref="AJ15:AJ22" si="31">A15&amp;"[face,2]"</f>
        <v>Assault[face,2]</v>
      </c>
      <c r="AK15" s="58" t="s">
        <v>299</v>
      </c>
      <c r="AL15" s="58" t="s">
        <v>327</v>
      </c>
      <c r="AM15" s="58" t="s">
        <v>337</v>
      </c>
      <c r="AN15" s="58" t="s">
        <v>301</v>
      </c>
      <c r="AO15" s="139"/>
      <c r="AP15" s="139"/>
      <c r="AQ15" s="139"/>
      <c r="AR15" s="139"/>
      <c r="AS15" s="139"/>
      <c r="AT15" s="139"/>
      <c r="AU15" s="139"/>
      <c r="AV15" s="139"/>
      <c r="AW15" s="139"/>
      <c r="AX15" s="139"/>
      <c r="AY15" s="139"/>
      <c r="AZ15" s="139"/>
      <c r="BA15" s="139"/>
      <c r="BB15" s="139"/>
      <c r="BC15" s="139"/>
      <c r="BD15" s="139"/>
      <c r="BE15" s="139"/>
    </row>
    <row r="16" spans="1:57"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9"/>
        <v>Bash%n👊👊🔊</v>
      </c>
      <c r="R16" s="55" t="str">
        <f t="shared" si="10"/>
        <v>Run%n🔊🔊➜➜</v>
      </c>
      <c r="S16" s="60" t="str">
        <f t="shared" si="6"/>
        <v>Detonate%n🔓👊👊📷🔊⚠</v>
      </c>
      <c r="T16" s="60" t="str">
        <f t="shared" si="11"/>
        <v>Run%n🔊🔊➜➜</v>
      </c>
      <c r="U16" s="60" t="str">
        <f t="shared" si="12"/>
        <v>Bash%n👊👊🔊</v>
      </c>
      <c r="V16" s="61" t="str">
        <f t="shared" si="13"/>
        <v>Bump%n🔓🔓🔊🔊➜</v>
      </c>
      <c r="W16" s="62" t="str">
        <f>Q16 &amp; "/"
&amp; R16 &amp; "/"
&amp; S16 &amp; "/"
&amp; T16 &amp; "/"
&amp; U16 &amp; "/"
&amp; V16</f>
        <v>Bash%n👊👊🔊/Run%n🔊🔊➜➜/Detonate%n🔓👊👊📷🔊⚠/Run%n🔊🔊➜➜/Bash%n👊👊🔊/Bump%n🔓🔓🔊🔊➜</v>
      </c>
      <c r="X16" s="60" t="s">
        <v>135</v>
      </c>
      <c r="Y16" s="57" t="str">
        <f>IF(X16="(none)","",VLOOKUP(X16,$A$2:$W$20,23,FALSE))</f>
        <v/>
      </c>
      <c r="Z16" s="60" t="s">
        <v>135</v>
      </c>
      <c r="AA16" s="57" t="str">
        <f>IF(Z16="(none)","",VLOOKUP(Z16,$A$2:$W$22,23,FALSE))</f>
        <v/>
      </c>
      <c r="AB16" s="34">
        <f t="shared" si="7"/>
        <v>0</v>
      </c>
      <c r="AC16" s="34">
        <f t="shared" si="8"/>
        <v>9</v>
      </c>
      <c r="AD16" s="34">
        <f t="shared" si="8"/>
        <v>5</v>
      </c>
      <c r="AE16" s="34">
        <f t="shared" si="8"/>
        <v>1</v>
      </c>
      <c r="AF16" s="34">
        <f t="shared" si="8"/>
        <v>6</v>
      </c>
      <c r="AG16" s="34">
        <f t="shared" si="8"/>
        <v>3</v>
      </c>
      <c r="AH16" s="34">
        <f t="shared" si="8"/>
        <v>0</v>
      </c>
      <c r="AI16" s="34">
        <f t="shared" si="8"/>
        <v>0</v>
      </c>
      <c r="AJ16" s="34" t="str">
        <f t="shared" ref="AJ16:AJ22" si="32">A15&amp;"[back,2]"</f>
        <v>Assault[back,2]</v>
      </c>
      <c r="AK16" s="58" t="s">
        <v>299</v>
      </c>
      <c r="AL16" s="58"/>
      <c r="AM16" s="58" t="s">
        <v>336</v>
      </c>
      <c r="AN16" s="58" t="s">
        <v>339</v>
      </c>
      <c r="AO16" s="139"/>
      <c r="AP16" s="139"/>
      <c r="AQ16" s="139"/>
      <c r="AR16" s="139"/>
      <c r="AS16" s="139"/>
      <c r="AT16" s="139"/>
      <c r="AU16" s="139"/>
      <c r="AV16" s="139"/>
      <c r="AW16" s="139"/>
      <c r="AX16" s="139"/>
      <c r="AY16" s="139"/>
      <c r="AZ16" s="139"/>
      <c r="BA16" s="139"/>
      <c r="BB16" s="139"/>
      <c r="BC16" s="139"/>
      <c r="BD16" s="139"/>
      <c r="BE16" s="139"/>
    </row>
    <row r="17" spans="1:57"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9"/>
        <v>Rake%n🔓🔓🔊➜</v>
      </c>
      <c r="R17" s="64" t="str">
        <f t="shared" si="10"/>
        <v>Recon%n💡💡🔊🔍</v>
      </c>
      <c r="S17" s="64" t="str">
        <f t="shared" si="6"/>
        <v>Swipe%n🔓💰🔊</v>
      </c>
      <c r="T17" s="70" t="str">
        <f t="shared" si="11"/>
        <v>Sprint%n🔊🔊➜➜➜</v>
      </c>
      <c r="U17" s="70" t="str">
        <f t="shared" si="12"/>
        <v>Dash%n🔊➜➜</v>
      </c>
      <c r="V17" s="70" t="str">
        <f t="shared" si="13"/>
        <v>Pick%n🔓🔊</v>
      </c>
      <c r="W17" s="72" t="str">
        <f>Q17 &amp; "/"
&amp; R17 &amp; "/"
&amp; S17 &amp; "/"
&amp; T17 &amp; "/"
&amp; U17 &amp; "/"
&amp; V17</f>
        <v>Rake%n🔓🔓🔊➜/Recon%n💡💡🔊🔍/Swipe%n🔓💰🔊/Sprint%n🔊🔊➜➜➜/Dash%n🔊➜➜/Pick%n🔓🔊</v>
      </c>
      <c r="X17" s="66" t="s">
        <v>135</v>
      </c>
      <c r="Y17" s="71" t="str">
        <f>IF(X17="(none)","",VLOOKUP(X17,$A$2:$W$20,23,FALSE))</f>
        <v/>
      </c>
      <c r="Z17" s="66" t="s">
        <v>135</v>
      </c>
      <c r="AA17" s="72" t="str">
        <f>IF(Z17="(none)","",VLOOKUP(Z17,$A$2:$W$22,23,FALSE))</f>
        <v/>
      </c>
      <c r="AB17" s="34">
        <f t="shared" si="7"/>
        <v>2</v>
      </c>
      <c r="AC17" s="34">
        <f t="shared" si="8"/>
        <v>7</v>
      </c>
      <c r="AD17" s="34">
        <f t="shared" si="8"/>
        <v>6</v>
      </c>
      <c r="AE17" s="34">
        <f t="shared" si="8"/>
        <v>0</v>
      </c>
      <c r="AF17" s="34">
        <f t="shared" si="8"/>
        <v>0</v>
      </c>
      <c r="AG17" s="34">
        <f t="shared" si="8"/>
        <v>4</v>
      </c>
      <c r="AH17" s="34">
        <f t="shared" si="8"/>
        <v>1</v>
      </c>
      <c r="AI17" s="34">
        <f t="shared" si="8"/>
        <v>1</v>
      </c>
      <c r="AJ17" s="34" t="str">
        <f t="shared" ref="AJ17:AJ22" si="33">A17&amp;"[face,2]"</f>
        <v>Extract[face,2]</v>
      </c>
      <c r="AK17" s="68" t="s">
        <v>304</v>
      </c>
      <c r="AL17" s="68" t="s">
        <v>305</v>
      </c>
      <c r="AM17" s="68" t="s">
        <v>345</v>
      </c>
      <c r="AN17" s="68" t="s">
        <v>301</v>
      </c>
      <c r="AO17" s="139"/>
      <c r="AP17" s="139"/>
      <c r="AQ17" s="139"/>
      <c r="AR17" s="139"/>
      <c r="AS17" s="139"/>
      <c r="AT17" s="139"/>
      <c r="AU17" s="139"/>
      <c r="AV17" s="139"/>
      <c r="AW17" s="139"/>
      <c r="AX17" s="139"/>
      <c r="AY17" s="139"/>
      <c r="AZ17" s="139"/>
      <c r="BA17" s="139"/>
      <c r="BB17" s="139"/>
      <c r="BC17" s="139"/>
      <c r="BD17" s="139"/>
      <c r="BE17" s="139"/>
    </row>
    <row r="18" spans="1:57"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9"/>
        <v>Rake%n🔓🔓🔊➜</v>
      </c>
      <c r="R18" s="66" t="str">
        <f t="shared" si="10"/>
        <v>Study%n💡💡</v>
      </c>
      <c r="S18" s="64" t="str">
        <f t="shared" si="6"/>
        <v>Spy Stuff%n🔓👊🔊</v>
      </c>
      <c r="T18" s="64" t="str">
        <f t="shared" si="11"/>
        <v>Sprint%n🔊🔊➜➜➜</v>
      </c>
      <c r="U18" s="73" t="str">
        <f t="shared" si="12"/>
        <v>Dash%n🔊➜➜</v>
      </c>
      <c r="V18" s="64" t="str">
        <f t="shared" si="13"/>
        <v>Short%n🔓📷🔊🔊➜</v>
      </c>
      <c r="W18" s="72" t="str">
        <f>Q18 &amp; "/"
&amp; R18 &amp; "/"
&amp; S18 &amp; "/"
&amp; T18 &amp; "/"
&amp; U18 &amp; "/"
&amp; V18</f>
        <v>Rake%n🔓🔓🔊➜/Study%n💡💡/Spy Stuff%n🔓👊🔊/Sprint%n🔊🔊➜➜➜/Dash%n🔊➜➜/Short%n🔓📷🔊🔊➜</v>
      </c>
      <c r="X18" s="66" t="s">
        <v>135</v>
      </c>
      <c r="Y18" s="67" t="str">
        <f>IF(X18="(none)","",VLOOKUP(X18,$A$2:$W$20,23,FALSE))</f>
        <v/>
      </c>
      <c r="Z18" s="66" t="s">
        <v>135</v>
      </c>
      <c r="AA18" s="67" t="str">
        <f>IF(Z18="(none)","",VLOOKUP(Z18,$A$2:$W$22,23,FALSE))</f>
        <v/>
      </c>
      <c r="AB18" s="34">
        <f t="shared" si="7"/>
        <v>2</v>
      </c>
      <c r="AC18" s="34">
        <f t="shared" si="8"/>
        <v>7</v>
      </c>
      <c r="AD18" s="34">
        <f t="shared" si="8"/>
        <v>7</v>
      </c>
      <c r="AE18" s="34">
        <f t="shared" si="8"/>
        <v>1</v>
      </c>
      <c r="AF18" s="34">
        <f t="shared" si="8"/>
        <v>1</v>
      </c>
      <c r="AG18" s="34">
        <f t="shared" si="8"/>
        <v>4</v>
      </c>
      <c r="AH18" s="34">
        <f t="shared" si="8"/>
        <v>0</v>
      </c>
      <c r="AI18" s="34">
        <f t="shared" si="8"/>
        <v>0</v>
      </c>
      <c r="AJ18" s="34" t="str">
        <f t="shared" ref="AJ18:AJ22" si="34">A17&amp;"[back,2]"</f>
        <v>Extract[back,2]</v>
      </c>
      <c r="AK18" s="68" t="s">
        <v>304</v>
      </c>
      <c r="AL18" s="68" t="s">
        <v>342</v>
      </c>
      <c r="AM18" s="68" t="s">
        <v>346</v>
      </c>
      <c r="AN18" s="68" t="s">
        <v>301</v>
      </c>
      <c r="AO18" s="140"/>
      <c r="AP18" s="140"/>
      <c r="AQ18" s="140"/>
      <c r="AR18" s="140"/>
      <c r="AS18" s="140"/>
      <c r="AT18" s="140"/>
      <c r="AU18" s="140"/>
      <c r="AV18" s="140"/>
      <c r="AW18" s="140"/>
      <c r="AX18" s="140"/>
      <c r="AY18" s="140"/>
      <c r="AZ18" s="140"/>
      <c r="BA18" s="140"/>
      <c r="BB18" s="140"/>
      <c r="BC18" s="140"/>
      <c r="BD18" s="140"/>
      <c r="BE18" s="140"/>
    </row>
    <row r="19" spans="1:57" s="129" customFormat="1" x14ac:dyDescent="0.35">
      <c r="A19" s="128" t="s">
        <v>61</v>
      </c>
      <c r="B19" s="127">
        <v>2</v>
      </c>
      <c r="C19" s="127">
        <v>2</v>
      </c>
      <c r="D19" s="128" t="s">
        <v>57</v>
      </c>
      <c r="E19" s="125" t="s">
        <v>564</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9"/>
        <v>Rewire%n📷📷🔊➜</v>
      </c>
      <c r="R19" s="120" t="str">
        <f t="shared" si="10"/>
        <v>Sprint%n🔊🔊➜➜➜</v>
      </c>
      <c r="S19" s="120" t="str">
        <f t="shared" si="6"/>
        <v>Disable%n📷🔊➜</v>
      </c>
      <c r="T19" s="120" t="str">
        <f t="shared" si="11"/>
        <v>Recon%n💡💡🔊🔍</v>
      </c>
      <c r="U19" s="120" t="str">
        <f t="shared" si="12"/>
        <v>Examine%n💡💡💡🔊</v>
      </c>
      <c r="V19" s="127" t="str">
        <f t="shared" si="13"/>
        <v>Disable%n📷🔊➜</v>
      </c>
      <c r="W19" s="131" t="str">
        <f>Q19 &amp; "/"
&amp; R19 &amp; "/"
&amp; S19 &amp; "/"
&amp; T19 &amp; "/"
&amp; U19 &amp; "/"
&amp; V19</f>
        <v>Rewire%n📷📷🔊➜/Sprint%n🔊🔊➜➜➜/Disable%n📷🔊➜/Recon%n💡💡🔊🔍/Examine%n💡💡💡🔊/Disable%n📷🔊➜</v>
      </c>
      <c r="X19" s="127" t="s">
        <v>135</v>
      </c>
      <c r="Y19" s="132" t="str">
        <f>IF(X19="(none)","",VLOOKUP(X19,$A$2:$W$20,23,FALSE))</f>
        <v/>
      </c>
      <c r="Z19" s="127" t="s">
        <v>135</v>
      </c>
      <c r="AA19" s="131" t="str">
        <f>IF(Z19="(none)","",VLOOKUP(Z19,$A$2:$W$22,23,FALSE))</f>
        <v/>
      </c>
      <c r="AB19" s="34">
        <f t="shared" si="7"/>
        <v>5</v>
      </c>
      <c r="AC19" s="34">
        <f t="shared" ref="AC19:AI22" si="35">(LEN($W19)-LEN(SUBSTITUTE($W19,AC$1,"")))/LEN(AC$1)</f>
        <v>7</v>
      </c>
      <c r="AD19" s="34">
        <f t="shared" si="35"/>
        <v>6</v>
      </c>
      <c r="AE19" s="34">
        <f t="shared" si="35"/>
        <v>4</v>
      </c>
      <c r="AF19" s="34">
        <f t="shared" si="35"/>
        <v>0</v>
      </c>
      <c r="AG19" s="34">
        <f t="shared" si="35"/>
        <v>0</v>
      </c>
      <c r="AH19" s="34">
        <f t="shared" si="35"/>
        <v>1</v>
      </c>
      <c r="AI19" s="34">
        <f t="shared" si="35"/>
        <v>0</v>
      </c>
      <c r="AJ19" s="34" t="str">
        <f t="shared" ref="AJ19:AJ22" si="36">A19&amp;"[face,2]"</f>
        <v>Splice In[face,2]</v>
      </c>
      <c r="AK19" s="129" t="s">
        <v>348</v>
      </c>
      <c r="AL19" s="129" t="s">
        <v>308</v>
      </c>
      <c r="AN19" s="129" t="s">
        <v>289</v>
      </c>
      <c r="AO19" s="140"/>
      <c r="AP19" s="140"/>
      <c r="AQ19" s="140"/>
      <c r="AR19" s="140"/>
      <c r="AS19" s="140"/>
      <c r="AT19" s="140"/>
      <c r="AU19" s="140"/>
      <c r="AV19" s="140"/>
      <c r="AW19" s="140"/>
      <c r="AX19" s="140"/>
      <c r="AY19" s="140"/>
      <c r="AZ19" s="140"/>
      <c r="BA19" s="140"/>
      <c r="BB19" s="140"/>
      <c r="BC19" s="140"/>
      <c r="BD19" s="140"/>
      <c r="BE19" s="140"/>
    </row>
    <row r="20" spans="1:57" s="129" customFormat="1" x14ac:dyDescent="0.35">
      <c r="A20" s="128" t="s">
        <v>565</v>
      </c>
      <c r="B20" s="127">
        <v>2</v>
      </c>
      <c r="C20" s="127">
        <v>2</v>
      </c>
      <c r="D20" s="128" t="s">
        <v>57</v>
      </c>
      <c r="E20" s="125" t="s">
        <v>564</v>
      </c>
      <c r="F20" s="130" t="str">
        <f t="shared" si="0"/>
        <v>📷📷🔊➜</v>
      </c>
      <c r="G20" s="124" t="s">
        <v>279</v>
      </c>
      <c r="H20" s="128" t="str">
        <f t="shared" si="1"/>
        <v>🔊➜🔍</v>
      </c>
      <c r="I20" s="125" t="s">
        <v>221</v>
      </c>
      <c r="J20" s="130" t="str">
        <f t="shared" si="2"/>
        <v>📷🔊➜</v>
      </c>
      <c r="K20" s="124" t="s">
        <v>279</v>
      </c>
      <c r="L20" s="128" t="str">
        <f t="shared" si="3"/>
        <v>🔊➜🔍</v>
      </c>
      <c r="M20" s="125" t="s">
        <v>511</v>
      </c>
      <c r="N20" s="130" t="str">
        <f t="shared" si="4"/>
        <v>💡🔊🔊➜</v>
      </c>
      <c r="O20" s="124" t="s">
        <v>221</v>
      </c>
      <c r="P20" s="130" t="str">
        <f t="shared" si="5"/>
        <v>📷🔊➜</v>
      </c>
      <c r="Q20" s="134" t="str">
        <f t="shared" si="9"/>
        <v>Rewire%n📷📷🔊➜</v>
      </c>
      <c r="R20" s="120" t="str">
        <f t="shared" si="10"/>
        <v>Stride%n🔊➜🔍</v>
      </c>
      <c r="S20" s="120" t="str">
        <f t="shared" si="6"/>
        <v>Disable%n📷🔊➜</v>
      </c>
      <c r="T20" s="120" t="str">
        <f t="shared" si="11"/>
        <v>Stride%n🔊➜🔍</v>
      </c>
      <c r="U20" s="120" t="str">
        <f t="shared" si="12"/>
        <v>Eyeball%n💡🔊🔊➜</v>
      </c>
      <c r="V20" s="120" t="str">
        <f t="shared" si="13"/>
        <v>Disable%n📷🔊➜</v>
      </c>
      <c r="W20" s="131" t="str">
        <f>Q20 &amp; "/"
&amp; R20 &amp; "/"
&amp; S20 &amp; "/"
&amp; T20 &amp; "/"
&amp; U20 &amp; "/"
&amp; V20</f>
        <v>Rewire%n📷📷🔊➜/Stride%n🔊➜🔍/Disable%n📷🔊➜/Stride%n🔊➜🔍/Eyeball%n💡🔊🔊➜/Disable%n📷🔊➜</v>
      </c>
      <c r="X20" s="127" t="s">
        <v>135</v>
      </c>
      <c r="Y20" s="128" t="str">
        <f>IF(X20="(none)","",VLOOKUP(X20,$A$2:$W$20,23,FALSE))</f>
        <v/>
      </c>
      <c r="Z20" s="127" t="s">
        <v>135</v>
      </c>
      <c r="AA20" s="128" t="str">
        <f>IF(Z20="(none)","",VLOOKUP(Z20,$A$2:$W$22,23,FALSE))</f>
        <v/>
      </c>
      <c r="AB20" s="34">
        <f t="shared" si="7"/>
        <v>1</v>
      </c>
      <c r="AC20" s="34">
        <f t="shared" si="35"/>
        <v>7</v>
      </c>
      <c r="AD20" s="34">
        <f t="shared" si="35"/>
        <v>6</v>
      </c>
      <c r="AE20" s="34">
        <f t="shared" si="35"/>
        <v>4</v>
      </c>
      <c r="AF20" s="34">
        <f t="shared" si="35"/>
        <v>0</v>
      </c>
      <c r="AG20" s="34">
        <f t="shared" si="35"/>
        <v>0</v>
      </c>
      <c r="AH20" s="34">
        <f t="shared" si="35"/>
        <v>2</v>
      </c>
      <c r="AI20" s="34">
        <f t="shared" si="35"/>
        <v>0</v>
      </c>
      <c r="AJ20" s="34" t="str">
        <f t="shared" ref="AJ20:AJ22" si="37">A19&amp;"[back,2]"</f>
        <v>Splice In[back,2]</v>
      </c>
      <c r="AK20" s="129" t="s">
        <v>347</v>
      </c>
      <c r="AL20" s="129" t="s">
        <v>308</v>
      </c>
      <c r="AM20" s="129" t="s">
        <v>349</v>
      </c>
      <c r="AN20" s="129" t="s">
        <v>289</v>
      </c>
      <c r="AO20" s="140"/>
      <c r="AP20" s="140"/>
      <c r="AQ20" s="140"/>
      <c r="AR20" s="140"/>
      <c r="AS20" s="140"/>
      <c r="AT20" s="140"/>
      <c r="AU20" s="140"/>
      <c r="AV20" s="140"/>
      <c r="AW20" s="140"/>
      <c r="AX20" s="140"/>
      <c r="AY20" s="140"/>
      <c r="AZ20" s="140"/>
      <c r="BA20" s="140"/>
      <c r="BB20" s="140"/>
      <c r="BC20" s="140"/>
      <c r="BD20" s="140"/>
      <c r="BE20" s="140"/>
    </row>
    <row r="21" spans="1:57" s="177" customFormat="1" x14ac:dyDescent="0.35">
      <c r="A21" s="176" t="s">
        <v>736</v>
      </c>
      <c r="B21" s="175">
        <v>2</v>
      </c>
      <c r="C21" s="175">
        <v>2</v>
      </c>
      <c r="D21" s="176" t="s">
        <v>724</v>
      </c>
      <c r="E21" s="173" t="s">
        <v>332</v>
      </c>
      <c r="F21" s="180" t="str">
        <f t="shared" ref="F21:F22" si="38">VLOOKUP(E21,Actions,2,FALSE)</f>
        <v>👊📷🔊</v>
      </c>
      <c r="G21" s="172" t="s">
        <v>211</v>
      </c>
      <c r="H21" s="176" t="str">
        <f t="shared" ref="H21:H22" si="39">VLOOKUP(G21,Actions,2,FALSE)</f>
        <v>🔓📷🔊</v>
      </c>
      <c r="I21" s="173" t="s">
        <v>343</v>
      </c>
      <c r="J21" s="180" t="str">
        <f t="shared" ref="J21:J22" si="40">VLOOKUP(I21,Actions,2,FALSE)</f>
        <v>🔓💰🔊</v>
      </c>
      <c r="K21" s="172" t="s">
        <v>206</v>
      </c>
      <c r="L21" s="176" t="str">
        <f t="shared" ref="L21:L22" si="41">VLOOKUP(K21,Actions,2,FALSE)</f>
        <v>🔓👊📷🔊🔊</v>
      </c>
      <c r="M21" s="173" t="s">
        <v>223</v>
      </c>
      <c r="N21" s="180" t="str">
        <f t="shared" ref="N21:N22" si="42">VLOOKUP(M21,Actions,2,FALSE)</f>
        <v>🔍🔍🔊</v>
      </c>
      <c r="O21" s="172" t="s">
        <v>730</v>
      </c>
      <c r="P21" s="180" t="str">
        <f t="shared" ref="P21:P22" si="43">VLOOKUP(O21,Actions,2,FALSE)</f>
        <v>🔓🔓💰💰🔊🔊</v>
      </c>
      <c r="Q21" s="181" t="str">
        <f t="shared" ref="Q21:Q22" si="44">E21&amp;"%n"&amp;F21</f>
        <v>Shock%n👊📷🔊</v>
      </c>
      <c r="R21" s="169" t="str">
        <f t="shared" ref="R21:R22" si="45">G21&amp;"%n"&amp;H21</f>
        <v>Defeat%n🔓📷🔊</v>
      </c>
      <c r="S21" s="169" t="str">
        <f t="shared" ref="S21:S22" si="46">I21&amp;"%n"&amp;J21</f>
        <v>Swipe%n🔓💰🔊</v>
      </c>
      <c r="T21" s="169" t="str">
        <f t="shared" ref="T21:T22" si="47">K21&amp;"%n"&amp;L21</f>
        <v>Redirect%n🔓👊📷🔊🔊</v>
      </c>
      <c r="U21" s="169" t="str">
        <f t="shared" ref="U21:U22" si="48">M21&amp;"%n"&amp;N21</f>
        <v>Discover%n🔍🔍🔊</v>
      </c>
      <c r="V21" s="169" t="str">
        <f t="shared" ref="V21:V22" si="49">O21&amp;"%n"&amp;P21</f>
        <v>Seize%n🔓🔓💰💰🔊🔊</v>
      </c>
      <c r="W21" s="182" t="str">
        <f>Q21 &amp; "/"
&amp; R21 &amp; "/"
&amp; S21 &amp; "/"
&amp; T21 &amp; "/"
&amp; U21 &amp; "/"
&amp; V21</f>
        <v>Shock%n👊📷🔊/Defeat%n🔓📷🔊/Swipe%n🔓💰🔊/Redirect%n🔓👊📷🔊🔊/Discover%n🔍🔍🔊/Seize%n🔓🔓💰💰🔊🔊</v>
      </c>
      <c r="X21" s="175" t="s">
        <v>135</v>
      </c>
      <c r="Y21" s="176" t="str">
        <f>IF(X21="(none)","",VLOOKUP(X21,$A$2:$W$20,23,FALSE))</f>
        <v/>
      </c>
      <c r="Z21" s="175" t="s">
        <v>135</v>
      </c>
      <c r="AA21" s="176" t="str">
        <f>IF(Z21="(none)","",VLOOKUP(Z21,$A$2:$W$22,23,FALSE))</f>
        <v/>
      </c>
      <c r="AB21" s="169">
        <f t="shared" si="7"/>
        <v>0</v>
      </c>
      <c r="AC21" s="169">
        <f t="shared" si="35"/>
        <v>8</v>
      </c>
      <c r="AD21" s="169">
        <f t="shared" si="35"/>
        <v>0</v>
      </c>
      <c r="AE21" s="169">
        <f t="shared" si="35"/>
        <v>3</v>
      </c>
      <c r="AF21" s="169">
        <f t="shared" si="35"/>
        <v>2</v>
      </c>
      <c r="AG21" s="169">
        <f t="shared" si="35"/>
        <v>5</v>
      </c>
      <c r="AH21" s="169">
        <f t="shared" si="35"/>
        <v>2</v>
      </c>
      <c r="AI21" s="169">
        <f t="shared" si="35"/>
        <v>3</v>
      </c>
      <c r="AJ21" s="34" t="str">
        <f t="shared" ref="AJ21:AJ22" si="50">A21&amp;"[face,2]"</f>
        <v>Tamper[face,2]</v>
      </c>
      <c r="AK21" s="177" t="s">
        <v>347</v>
      </c>
      <c r="AL21" s="177" t="s">
        <v>308</v>
      </c>
      <c r="AM21" s="177" t="s">
        <v>349</v>
      </c>
      <c r="AN21" s="177" t="s">
        <v>289</v>
      </c>
      <c r="AO21" s="178"/>
      <c r="AP21" s="178"/>
      <c r="AQ21" s="178"/>
      <c r="AR21" s="178"/>
      <c r="AS21" s="178"/>
      <c r="AT21" s="178"/>
      <c r="AU21" s="178"/>
      <c r="AV21" s="178"/>
      <c r="AW21" s="178"/>
      <c r="AX21" s="178"/>
      <c r="AY21" s="178"/>
      <c r="AZ21" s="178"/>
      <c r="BA21" s="178"/>
      <c r="BB21" s="178"/>
      <c r="BC21" s="178"/>
      <c r="BD21" s="178"/>
      <c r="BE21" s="178"/>
    </row>
    <row r="22" spans="1:57" s="177" customFormat="1" x14ac:dyDescent="0.35">
      <c r="A22" s="176" t="s">
        <v>737</v>
      </c>
      <c r="B22" s="175">
        <v>2</v>
      </c>
      <c r="C22" s="175">
        <v>2</v>
      </c>
      <c r="D22" s="176" t="s">
        <v>724</v>
      </c>
      <c r="E22" s="173" t="s">
        <v>332</v>
      </c>
      <c r="F22" s="180" t="str">
        <f t="shared" si="38"/>
        <v>👊📷🔊</v>
      </c>
      <c r="G22" s="172" t="s">
        <v>211</v>
      </c>
      <c r="H22" s="176" t="str">
        <f t="shared" si="39"/>
        <v>🔓📷🔊</v>
      </c>
      <c r="I22" s="173" t="s">
        <v>738</v>
      </c>
      <c r="J22" s="180" t="str">
        <f t="shared" si="40"/>
        <v>👊💰🔊</v>
      </c>
      <c r="K22" s="172" t="s">
        <v>214</v>
      </c>
      <c r="L22" s="176" t="str">
        <f t="shared" si="41"/>
        <v>🔓👊👊📷🔊⚠</v>
      </c>
      <c r="M22" s="173" t="s">
        <v>223</v>
      </c>
      <c r="N22" s="180" t="str">
        <f t="shared" si="42"/>
        <v>🔍🔍🔊</v>
      </c>
      <c r="O22" s="172" t="s">
        <v>213</v>
      </c>
      <c r="P22" s="180" t="str">
        <f t="shared" si="43"/>
        <v>🔓🔓🔊➜</v>
      </c>
      <c r="Q22" s="181" t="str">
        <f t="shared" si="44"/>
        <v>Shock%n👊📷🔊</v>
      </c>
      <c r="R22" s="169" t="str">
        <f t="shared" si="45"/>
        <v>Defeat%n🔓📷🔊</v>
      </c>
      <c r="S22" s="169" t="str">
        <f t="shared" si="46"/>
        <v>Mug%n👊💰🔊</v>
      </c>
      <c r="T22" s="169" t="str">
        <f t="shared" si="47"/>
        <v>Detonate%n🔓👊👊📷🔊⚠</v>
      </c>
      <c r="U22" s="169" t="str">
        <f t="shared" si="48"/>
        <v>Discover%n🔍🔍🔊</v>
      </c>
      <c r="V22" s="169" t="str">
        <f t="shared" si="49"/>
        <v>Rake%n🔓🔓🔊➜</v>
      </c>
      <c r="W22" s="182" t="str">
        <f>Q22 &amp; "/"
&amp; R22 &amp; "/"
&amp; S22 &amp; "/"
&amp; T22 &amp; "/"
&amp; U22 &amp; "/"
&amp; V22</f>
        <v>Shock%n👊📷🔊/Defeat%n🔓📷🔊/Mug%n👊💰🔊/Detonate%n🔓👊👊📷🔊⚠/Discover%n🔍🔍🔊/Rake%n🔓🔓🔊➜</v>
      </c>
      <c r="X22" s="175" t="s">
        <v>135</v>
      </c>
      <c r="Y22" s="176" t="str">
        <f>IF(X22="(none)","",VLOOKUP(X22,$A$2:$W$20,23,FALSE))</f>
        <v/>
      </c>
      <c r="Z22" s="175" t="s">
        <v>135</v>
      </c>
      <c r="AA22" s="176" t="str">
        <f>IF(Z22="(none)","",VLOOKUP(Z22,$A$2:$W$22,23,FALSE))</f>
        <v/>
      </c>
      <c r="AB22" s="169">
        <f t="shared" si="7"/>
        <v>0</v>
      </c>
      <c r="AC22" s="169">
        <f t="shared" si="35"/>
        <v>6</v>
      </c>
      <c r="AD22" s="169">
        <f t="shared" si="35"/>
        <v>1</v>
      </c>
      <c r="AE22" s="169">
        <f t="shared" si="35"/>
        <v>3</v>
      </c>
      <c r="AF22" s="169">
        <f t="shared" si="35"/>
        <v>4</v>
      </c>
      <c r="AG22" s="169">
        <f t="shared" si="35"/>
        <v>4</v>
      </c>
      <c r="AH22" s="169">
        <f t="shared" si="35"/>
        <v>2</v>
      </c>
      <c r="AI22" s="169">
        <f t="shared" si="35"/>
        <v>1</v>
      </c>
      <c r="AJ22" s="34" t="str">
        <f t="shared" ref="AJ22" si="51">A21&amp;"[back,2]"</f>
        <v>Tamper[back,2]</v>
      </c>
      <c r="AK22" s="177" t="s">
        <v>347</v>
      </c>
      <c r="AL22" s="177" t="s">
        <v>308</v>
      </c>
      <c r="AM22" s="177" t="s">
        <v>349</v>
      </c>
      <c r="AN22" s="177" t="s">
        <v>289</v>
      </c>
      <c r="AO22" s="178"/>
      <c r="AP22" s="178"/>
      <c r="AQ22" s="178"/>
      <c r="AR22" s="178"/>
      <c r="AS22" s="178"/>
      <c r="AT22" s="178"/>
      <c r="AU22" s="178"/>
      <c r="AV22" s="178"/>
      <c r="AW22" s="178"/>
      <c r="AX22" s="178"/>
      <c r="AY22" s="178"/>
      <c r="AZ22" s="178"/>
      <c r="BA22" s="178"/>
      <c r="BB22" s="178"/>
      <c r="BC22" s="178"/>
      <c r="BD22" s="178"/>
      <c r="BE22" s="178"/>
    </row>
    <row r="24" spans="1:57" x14ac:dyDescent="0.35">
      <c r="K24" s="111" t="s">
        <v>79</v>
      </c>
    </row>
  </sheetData>
  <sortState xmlns:xlrd2="http://schemas.microsoft.com/office/spreadsheetml/2017/richdata2" ref="A2:AK19">
    <sortCondition ref="C2:C19"/>
    <sortCondition ref="D2:D19"/>
  </sortState>
  <conditionalFormatting sqref="AB2:AJ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EAD93-8AC1-4FDB-B4B4-F793E6A565F2}">
  <dimension ref="A1:L17"/>
  <sheetViews>
    <sheetView topLeftCell="C1" zoomScaleNormal="100" workbookViewId="0">
      <pane ySplit="1" topLeftCell="A2" activePane="bottomLeft" state="frozen"/>
      <selection pane="bottomLeft" activeCell="O7" sqref="O7"/>
    </sheetView>
  </sheetViews>
  <sheetFormatPr defaultRowHeight="14.5" x14ac:dyDescent="0.35"/>
  <cols>
    <col min="1" max="1" width="9.54296875" style="1" bestFit="1" customWidth="1"/>
    <col min="2" max="2" width="14.453125" style="1" bestFit="1" customWidth="1"/>
    <col min="3" max="3" width="9.36328125" style="1" bestFit="1" customWidth="1"/>
    <col min="4" max="4" width="13.36328125" style="1" bestFit="1" customWidth="1"/>
    <col min="5" max="5" width="3" style="1" bestFit="1" customWidth="1"/>
    <col min="6" max="6" width="2.81640625" style="1" bestFit="1" customWidth="1"/>
    <col min="7" max="7" width="3.26953125" style="1" bestFit="1" customWidth="1"/>
    <col min="8" max="8" width="3.36328125" style="1" bestFit="1" customWidth="1"/>
    <col min="9" max="11" width="3.54296875" style="1" bestFit="1" customWidth="1"/>
    <col min="12" max="12" width="3.26953125" style="1" bestFit="1" customWidth="1"/>
    <col min="13" max="16384" width="8.7265625" style="1"/>
  </cols>
  <sheetData>
    <row r="1" spans="1:12" s="147" customFormat="1" x14ac:dyDescent="0.35">
      <c r="A1" s="147" t="s">
        <v>895</v>
      </c>
      <c r="B1" s="147" t="s">
        <v>892</v>
      </c>
      <c r="C1" s="147" t="s">
        <v>893</v>
      </c>
      <c r="D1" s="147" t="s">
        <v>894</v>
      </c>
      <c r="E1" s="198" t="s">
        <v>105</v>
      </c>
      <c r="F1" s="198" t="s">
        <v>101</v>
      </c>
      <c r="G1" s="198" t="s">
        <v>98</v>
      </c>
      <c r="H1" s="198" t="s">
        <v>104</v>
      </c>
      <c r="I1" s="198" t="s">
        <v>102</v>
      </c>
      <c r="J1" s="198" t="s">
        <v>126</v>
      </c>
      <c r="K1" s="198" t="s">
        <v>100</v>
      </c>
      <c r="L1" s="198" t="s">
        <v>151</v>
      </c>
    </row>
    <row r="2" spans="1:12" x14ac:dyDescent="0.35">
      <c r="A2" s="1" t="s">
        <v>896</v>
      </c>
      <c r="B2" s="1" t="s">
        <v>17</v>
      </c>
      <c r="C2" s="1" t="s">
        <v>297</v>
      </c>
      <c r="D2" s="1" t="s">
        <v>724</v>
      </c>
      <c r="E2" s="1">
        <f>VLOOKUP($C2,Skills!$A:$BA,28,FALSE)+VLOOKUP($D2,Skills!$A:$BA,28,FALSE)</f>
        <v>0</v>
      </c>
      <c r="F2" s="1">
        <f>VLOOKUP($C2,Skills!$A:$BA, 30,FALSE)+VLOOKUP($D2,Skills!$A:$BA, 30,FALSE)</f>
        <v>6</v>
      </c>
      <c r="G2" s="1">
        <f>VLOOKUP($C2,Skills!$A:$BA, 33,FALSE)+VLOOKUP($D2,Skills!$A:$BA, 33,FALSE)</f>
        <v>6</v>
      </c>
      <c r="H2" s="1">
        <f>VLOOKUP($C2,Skills!$A:$BA, 32,FALSE)+VLOOKUP($D2,Skills!$A:$BA, 32,FALSE)</f>
        <v>6</v>
      </c>
      <c r="I2" s="1">
        <f>VLOOKUP($C2,Skills!$A:$BA, 31,FALSE)+VLOOKUP($D2,Skills!$A:$BA, 31,FALSE)</f>
        <v>3</v>
      </c>
      <c r="J2" s="1">
        <f>VLOOKUP($C2,Skills!$A:$BA, 34,FALSE)+VLOOKUP($D2,Skills!$A:$BA, 34,FALSE)</f>
        <v>2</v>
      </c>
      <c r="K2" s="1">
        <f>VLOOKUP($C2,Skills!$A:$BA, 29,FALSE)+VLOOKUP($D2,Skills!$A:$BA, 29,FALSE)</f>
        <v>19</v>
      </c>
      <c r="L2" s="1">
        <f>VLOOKUP($C2,Skills!$A:$BA, 35,FALSE)+VLOOKUP($D2,Skills!$A:$BA, 35,FALSE)</f>
        <v>2</v>
      </c>
    </row>
    <row r="3" spans="1:12" s="199" customFormat="1" x14ac:dyDescent="0.35">
      <c r="A3" s="199" t="s">
        <v>897</v>
      </c>
      <c r="B3" s="199" t="s">
        <v>17</v>
      </c>
      <c r="C3" s="199" t="s">
        <v>128</v>
      </c>
      <c r="D3" s="199" t="s">
        <v>330</v>
      </c>
      <c r="E3" s="199">
        <f>VLOOKUP($C3,Skills!$A:$BA,28,FALSE)+VLOOKUP($D3,Skills!$A:$BA,28,FALSE)</f>
        <v>1</v>
      </c>
      <c r="F3" s="199">
        <f>VLOOKUP($C3,Skills!$A:$BA, 30,FALSE)+VLOOKUP($D3,Skills!$A:$BA, 30,FALSE)</f>
        <v>11</v>
      </c>
      <c r="G3" s="199">
        <f>VLOOKUP($C3,Skills!$A:$BA, 33,FALSE)+VLOOKUP($D3,Skills!$A:$BA, 33,FALSE)</f>
        <v>6</v>
      </c>
      <c r="H3" s="199">
        <f>VLOOKUP($C3,Skills!$A:$BA, 32,FALSE)+VLOOKUP($D3,Skills!$A:$BA, 32,FALSE)</f>
        <v>2</v>
      </c>
      <c r="I3" s="199">
        <f>VLOOKUP($C3,Skills!$A:$BA, 31,FALSE)+VLOOKUP($D3,Skills!$A:$BA, 31,FALSE)</f>
        <v>2</v>
      </c>
      <c r="J3" s="199">
        <f>VLOOKUP($C3,Skills!$A:$BA, 34,FALSE)+VLOOKUP($D3,Skills!$A:$BA, 34,FALSE)</f>
        <v>2</v>
      </c>
      <c r="K3" s="199">
        <f>VLOOKUP($C3,Skills!$A:$BA, 29,FALSE)+VLOOKUP($D3,Skills!$A:$BA, 29,FALSE)</f>
        <v>19</v>
      </c>
      <c r="L3" s="199">
        <f>VLOOKUP($C3,Skills!$A:$BA, 35,FALSE)+VLOOKUP($D3,Skills!$A:$BA, 35,FALSE)</f>
        <v>1</v>
      </c>
    </row>
    <row r="4" spans="1:12" s="199" customFormat="1" x14ac:dyDescent="0.35">
      <c r="A4" s="199" t="s">
        <v>898</v>
      </c>
      <c r="B4" s="199" t="s">
        <v>7</v>
      </c>
      <c r="C4" s="199" t="s">
        <v>125</v>
      </c>
      <c r="D4" s="199" t="s">
        <v>724</v>
      </c>
      <c r="E4" s="199">
        <f>VLOOKUP($C4,Skills!$A:$BA,28,FALSE)+VLOOKUP($D4,Skills!$A:$BA,28,FALSE)</f>
        <v>4</v>
      </c>
      <c r="F4" s="199">
        <f>VLOOKUP($C4,Skills!$A:$BA, 30,FALSE)+VLOOKUP($D4,Skills!$A:$BA, 30,FALSE)</f>
        <v>7</v>
      </c>
      <c r="G4" s="199">
        <f>VLOOKUP($C4,Skills!$A:$BA, 33,FALSE)+VLOOKUP($D4,Skills!$A:$BA, 33,FALSE)</f>
        <v>5</v>
      </c>
      <c r="H4" s="199">
        <f>VLOOKUP($C4,Skills!$A:$BA, 32,FALSE)+VLOOKUP($D4,Skills!$A:$BA, 32,FALSE)</f>
        <v>2</v>
      </c>
      <c r="I4" s="199">
        <f>VLOOKUP($C4,Skills!$A:$BA, 31,FALSE)+VLOOKUP($D4,Skills!$A:$BA, 31,FALSE)</f>
        <v>3</v>
      </c>
      <c r="J4" s="199">
        <f>VLOOKUP($C4,Skills!$A:$BA, 34,FALSE)+VLOOKUP($D4,Skills!$A:$BA, 34,FALSE)</f>
        <v>3</v>
      </c>
      <c r="K4" s="199">
        <f>VLOOKUP($C4,Skills!$A:$BA, 29,FALSE)+VLOOKUP($D4,Skills!$A:$BA, 29,FALSE)</f>
        <v>18</v>
      </c>
      <c r="L4" s="199">
        <f>VLOOKUP($C4,Skills!$A:$BA, 35,FALSE)+VLOOKUP($D4,Skills!$A:$BA, 35,FALSE)</f>
        <v>2</v>
      </c>
    </row>
    <row r="5" spans="1:12" s="199" customFormat="1" x14ac:dyDescent="0.35">
      <c r="A5" s="199" t="s">
        <v>899</v>
      </c>
      <c r="B5" s="199" t="s">
        <v>7</v>
      </c>
      <c r="C5" s="199" t="s">
        <v>297</v>
      </c>
      <c r="D5" s="199" t="s">
        <v>330</v>
      </c>
      <c r="E5" s="199">
        <f>VLOOKUP($C5,Skills!$A:$BA,28,FALSE)+VLOOKUP($D5,Skills!$A:$BA,28,FALSE)</f>
        <v>0</v>
      </c>
      <c r="F5" s="199">
        <f>VLOOKUP($C5,Skills!$A:$BA, 30,FALSE)+VLOOKUP($D5,Skills!$A:$BA, 30,FALSE)</f>
        <v>11</v>
      </c>
      <c r="G5" s="199">
        <f>VLOOKUP($C5,Skills!$A:$BA, 33,FALSE)+VLOOKUP($D5,Skills!$A:$BA, 33,FALSE)</f>
        <v>4</v>
      </c>
      <c r="H5" s="199">
        <f>VLOOKUP($C5,Skills!$A:$BA, 32,FALSE)+VLOOKUP($D5,Skills!$A:$BA, 32,FALSE)</f>
        <v>6</v>
      </c>
      <c r="I5" s="199">
        <f>VLOOKUP($C5,Skills!$A:$BA, 31,FALSE)+VLOOKUP($D5,Skills!$A:$BA, 31,FALSE)</f>
        <v>2</v>
      </c>
      <c r="J5" s="199">
        <f>VLOOKUP($C5,Skills!$A:$BA, 34,FALSE)+VLOOKUP($D5,Skills!$A:$BA, 34,FALSE)</f>
        <v>2</v>
      </c>
      <c r="K5" s="199">
        <f>VLOOKUP($C5,Skills!$A:$BA, 29,FALSE)+VLOOKUP($D5,Skills!$A:$BA, 29,FALSE)</f>
        <v>21</v>
      </c>
      <c r="L5" s="199">
        <f>VLOOKUP($C5,Skills!$A:$BA, 35,FALSE)+VLOOKUP($D5,Skills!$A:$BA, 35,FALSE)</f>
        <v>1</v>
      </c>
    </row>
    <row r="6" spans="1:12" s="199" customFormat="1" x14ac:dyDescent="0.35">
      <c r="A6" s="199" t="s">
        <v>900</v>
      </c>
      <c r="B6" s="199" t="s">
        <v>11</v>
      </c>
      <c r="C6" s="199" t="s">
        <v>125</v>
      </c>
      <c r="D6" s="199" t="s">
        <v>330</v>
      </c>
      <c r="E6" s="199">
        <f>VLOOKUP($C6,Skills!$A:$BA,28,FALSE)+VLOOKUP($D6,Skills!$A:$BA,28,FALSE)</f>
        <v>4</v>
      </c>
      <c r="F6" s="199">
        <f>VLOOKUP($C6,Skills!$A:$BA, 30,FALSE)+VLOOKUP($D6,Skills!$A:$BA, 30,FALSE)</f>
        <v>12</v>
      </c>
      <c r="G6" s="199">
        <f>VLOOKUP($C6,Skills!$A:$BA, 33,FALSE)+VLOOKUP($D6,Skills!$A:$BA, 33,FALSE)</f>
        <v>3</v>
      </c>
      <c r="H6" s="199">
        <f>VLOOKUP($C6,Skills!$A:$BA, 32,FALSE)+VLOOKUP($D6,Skills!$A:$BA, 32,FALSE)</f>
        <v>2</v>
      </c>
      <c r="I6" s="199">
        <f>VLOOKUP($C6,Skills!$A:$BA, 31,FALSE)+VLOOKUP($D6,Skills!$A:$BA, 31,FALSE)</f>
        <v>2</v>
      </c>
      <c r="J6" s="199">
        <f>VLOOKUP($C6,Skills!$A:$BA, 34,FALSE)+VLOOKUP($D6,Skills!$A:$BA, 34,FALSE)</f>
        <v>3</v>
      </c>
      <c r="K6" s="199">
        <f>VLOOKUP($C6,Skills!$A:$BA, 29,FALSE)+VLOOKUP($D6,Skills!$A:$BA, 29,FALSE)</f>
        <v>20</v>
      </c>
      <c r="L6" s="199">
        <f>VLOOKUP($C6,Skills!$A:$BA, 35,FALSE)+VLOOKUP($D6,Skills!$A:$BA, 35,FALSE)</f>
        <v>1</v>
      </c>
    </row>
    <row r="7" spans="1:12" s="199" customFormat="1" x14ac:dyDescent="0.35">
      <c r="A7" s="199" t="s">
        <v>901</v>
      </c>
      <c r="B7" s="199" t="s">
        <v>11</v>
      </c>
      <c r="C7" s="199" t="s">
        <v>128</v>
      </c>
      <c r="D7" s="199" t="s">
        <v>57</v>
      </c>
      <c r="E7" s="199">
        <f>VLOOKUP($C7,Skills!$A:$BA,28,FALSE)+VLOOKUP($D7,Skills!$A:$BA,28,FALSE)</f>
        <v>4</v>
      </c>
      <c r="F7" s="199">
        <f>VLOOKUP($C7,Skills!$A:$BA, 30,FALSE)+VLOOKUP($D7,Skills!$A:$BA, 30,FALSE)</f>
        <v>12</v>
      </c>
      <c r="G7" s="199">
        <f>VLOOKUP($C7,Skills!$A:$BA, 33,FALSE)+VLOOKUP($D7,Skills!$A:$BA, 33,FALSE)</f>
        <v>4</v>
      </c>
      <c r="H7" s="199">
        <f>VLOOKUP($C7,Skills!$A:$BA, 32,FALSE)+VLOOKUP($D7,Skills!$A:$BA, 32,FALSE)</f>
        <v>0</v>
      </c>
      <c r="I7" s="199">
        <f>VLOOKUP($C7,Skills!$A:$BA, 31,FALSE)+VLOOKUP($D7,Skills!$A:$BA, 31,FALSE)</f>
        <v>4</v>
      </c>
      <c r="J7" s="199">
        <f>VLOOKUP($C7,Skills!$A:$BA, 34,FALSE)+VLOOKUP($D7,Skills!$A:$BA, 34,FALSE)</f>
        <v>2</v>
      </c>
      <c r="K7" s="199">
        <f>VLOOKUP($C7,Skills!$A:$BA, 29,FALSE)+VLOOKUP($D7,Skills!$A:$BA, 29,FALSE)</f>
        <v>18</v>
      </c>
      <c r="L7" s="199">
        <f>VLOOKUP($C7,Skills!$A:$BA, 35,FALSE)+VLOOKUP($D7,Skills!$A:$BA, 35,FALSE)</f>
        <v>0</v>
      </c>
    </row>
    <row r="8" spans="1:12" s="199" customFormat="1" x14ac:dyDescent="0.35">
      <c r="A8" s="199" t="s">
        <v>902</v>
      </c>
      <c r="B8" s="199" t="s">
        <v>3</v>
      </c>
      <c r="C8" s="199" t="s">
        <v>128</v>
      </c>
      <c r="D8" s="199" t="s">
        <v>330</v>
      </c>
      <c r="E8" s="199">
        <f>VLOOKUP($C8,Skills!$A:$BA,28,FALSE)+VLOOKUP($D8,Skills!$A:$BA,28,FALSE)</f>
        <v>1</v>
      </c>
      <c r="F8" s="199">
        <f>VLOOKUP($C8,Skills!$A:$BA, 30,FALSE)+VLOOKUP($D8,Skills!$A:$BA, 30,FALSE)</f>
        <v>11</v>
      </c>
      <c r="G8" s="199">
        <f>VLOOKUP($C8,Skills!$A:$BA, 33,FALSE)+VLOOKUP($D8,Skills!$A:$BA, 33,FALSE)</f>
        <v>6</v>
      </c>
      <c r="H8" s="199">
        <f>VLOOKUP($C8,Skills!$A:$BA, 32,FALSE)+VLOOKUP($D8,Skills!$A:$BA, 32,FALSE)</f>
        <v>2</v>
      </c>
      <c r="I8" s="199">
        <f>VLOOKUP($C8,Skills!$A:$BA, 31,FALSE)+VLOOKUP($D8,Skills!$A:$BA, 31,FALSE)</f>
        <v>2</v>
      </c>
      <c r="J8" s="199">
        <f>VLOOKUP($C8,Skills!$A:$BA, 34,FALSE)+VLOOKUP($D8,Skills!$A:$BA, 34,FALSE)</f>
        <v>2</v>
      </c>
      <c r="K8" s="199">
        <f>VLOOKUP($C8,Skills!$A:$BA, 29,FALSE)+VLOOKUP($D8,Skills!$A:$BA, 29,FALSE)</f>
        <v>19</v>
      </c>
      <c r="L8" s="199">
        <f>VLOOKUP($C8,Skills!$A:$BA, 35,FALSE)+VLOOKUP($D8,Skills!$A:$BA, 35,FALSE)</f>
        <v>1</v>
      </c>
    </row>
    <row r="9" spans="1:12" s="199" customFormat="1" x14ac:dyDescent="0.35">
      <c r="A9" s="199" t="s">
        <v>903</v>
      </c>
      <c r="B9" s="199" t="s">
        <v>3</v>
      </c>
      <c r="C9" s="199" t="s">
        <v>125</v>
      </c>
      <c r="D9" s="199" t="s">
        <v>57</v>
      </c>
      <c r="E9" s="199">
        <f>VLOOKUP($C9,Skills!$A:$BA,28,FALSE)+VLOOKUP($D9,Skills!$A:$BA,28,FALSE)</f>
        <v>7</v>
      </c>
      <c r="F9" s="199">
        <f>VLOOKUP($C9,Skills!$A:$BA, 30,FALSE)+VLOOKUP($D9,Skills!$A:$BA, 30,FALSE)</f>
        <v>13</v>
      </c>
      <c r="G9" s="199">
        <f>VLOOKUP($C9,Skills!$A:$BA, 33,FALSE)+VLOOKUP($D9,Skills!$A:$BA, 33,FALSE)</f>
        <v>1</v>
      </c>
      <c r="H9" s="199">
        <f>VLOOKUP($C9,Skills!$A:$BA, 32,FALSE)+VLOOKUP($D9,Skills!$A:$BA, 32,FALSE)</f>
        <v>0</v>
      </c>
      <c r="I9" s="199">
        <f>VLOOKUP($C9,Skills!$A:$BA, 31,FALSE)+VLOOKUP($D9,Skills!$A:$BA, 31,FALSE)</f>
        <v>4</v>
      </c>
      <c r="J9" s="199">
        <f>VLOOKUP($C9,Skills!$A:$BA, 34,FALSE)+VLOOKUP($D9,Skills!$A:$BA, 34,FALSE)</f>
        <v>3</v>
      </c>
      <c r="K9" s="199">
        <f>VLOOKUP($C9,Skills!$A:$BA, 29,FALSE)+VLOOKUP($D9,Skills!$A:$BA, 29,FALSE)</f>
        <v>19</v>
      </c>
      <c r="L9" s="199">
        <f>VLOOKUP($C9,Skills!$A:$BA, 35,FALSE)+VLOOKUP($D9,Skills!$A:$BA, 35,FALSE)</f>
        <v>0</v>
      </c>
    </row>
    <row r="10" spans="1:12" s="199" customFormat="1" x14ac:dyDescent="0.35">
      <c r="A10" s="199" t="s">
        <v>904</v>
      </c>
      <c r="B10" s="199" t="s">
        <v>13</v>
      </c>
      <c r="C10" s="199" t="s">
        <v>724</v>
      </c>
      <c r="D10" s="199" t="s">
        <v>330</v>
      </c>
      <c r="E10" s="199">
        <f>VLOOKUP($C10,Skills!$A:$BA,28,FALSE)+VLOOKUP($D10,Skills!$A:$BA,28,FALSE)</f>
        <v>0</v>
      </c>
      <c r="F10" s="199">
        <f>VLOOKUP($C10,Skills!$A:$BA, 30,FALSE)+VLOOKUP($D10,Skills!$A:$BA, 30,FALSE)</f>
        <v>5</v>
      </c>
      <c r="G10" s="199">
        <f>VLOOKUP($C10,Skills!$A:$BA, 33,FALSE)+VLOOKUP($D10,Skills!$A:$BA, 33,FALSE)</f>
        <v>6</v>
      </c>
      <c r="H10" s="199">
        <f>VLOOKUP($C10,Skills!$A:$BA, 32,FALSE)+VLOOKUP($D10,Skills!$A:$BA, 32,FALSE)</f>
        <v>4</v>
      </c>
      <c r="I10" s="199">
        <f>VLOOKUP($C10,Skills!$A:$BA, 31,FALSE)+VLOOKUP($D10,Skills!$A:$BA, 31,FALSE)</f>
        <v>5</v>
      </c>
      <c r="J10" s="199">
        <f>VLOOKUP($C10,Skills!$A:$BA, 34,FALSE)+VLOOKUP($D10,Skills!$A:$BA, 34,FALSE)</f>
        <v>4</v>
      </c>
      <c r="K10" s="199">
        <f>VLOOKUP($C10,Skills!$A:$BA, 29,FALSE)+VLOOKUP($D10,Skills!$A:$BA, 29,FALSE)</f>
        <v>20</v>
      </c>
      <c r="L10" s="199">
        <f>VLOOKUP($C10,Skills!$A:$BA, 35,FALSE)+VLOOKUP($D10,Skills!$A:$BA, 35,FALSE)</f>
        <v>3</v>
      </c>
    </row>
    <row r="11" spans="1:12" s="199" customFormat="1" x14ac:dyDescent="0.35">
      <c r="A11" s="199" t="s">
        <v>905</v>
      </c>
      <c r="B11" s="199" t="s">
        <v>13</v>
      </c>
      <c r="C11" s="199" t="s">
        <v>297</v>
      </c>
      <c r="D11" s="199" t="s">
        <v>57</v>
      </c>
      <c r="E11" s="199">
        <f>VLOOKUP($C11,Skills!$A:$BA,28,FALSE)+VLOOKUP($D11,Skills!$A:$BA,28,FALSE)</f>
        <v>3</v>
      </c>
      <c r="F11" s="199">
        <f>VLOOKUP($C11,Skills!$A:$BA, 30,FALSE)+VLOOKUP($D11,Skills!$A:$BA, 30,FALSE)</f>
        <v>12</v>
      </c>
      <c r="G11" s="199">
        <f>VLOOKUP($C11,Skills!$A:$BA, 33,FALSE)+VLOOKUP($D11,Skills!$A:$BA, 33,FALSE)</f>
        <v>2</v>
      </c>
      <c r="H11" s="199">
        <f>VLOOKUP($C11,Skills!$A:$BA, 32,FALSE)+VLOOKUP($D11,Skills!$A:$BA, 32,FALSE)</f>
        <v>4</v>
      </c>
      <c r="I11" s="199">
        <f>VLOOKUP($C11,Skills!$A:$BA, 31,FALSE)+VLOOKUP($D11,Skills!$A:$BA, 31,FALSE)</f>
        <v>4</v>
      </c>
      <c r="J11" s="199">
        <f>VLOOKUP($C11,Skills!$A:$BA, 34,FALSE)+VLOOKUP($D11,Skills!$A:$BA, 34,FALSE)</f>
        <v>2</v>
      </c>
      <c r="K11" s="199">
        <f>VLOOKUP($C11,Skills!$A:$BA, 29,FALSE)+VLOOKUP($D11,Skills!$A:$BA, 29,FALSE)</f>
        <v>20</v>
      </c>
      <c r="L11" s="199">
        <f>VLOOKUP($C11,Skills!$A:$BA, 35,FALSE)+VLOOKUP($D11,Skills!$A:$BA, 35,FALSE)</f>
        <v>0</v>
      </c>
    </row>
    <row r="12" spans="1:12" s="199" customFormat="1" x14ac:dyDescent="0.35">
      <c r="A12" s="199" t="s">
        <v>906</v>
      </c>
      <c r="B12" s="199" t="s">
        <v>146</v>
      </c>
      <c r="C12" s="199" t="s">
        <v>128</v>
      </c>
      <c r="D12" s="199" t="s">
        <v>724</v>
      </c>
      <c r="E12" s="199">
        <f>VLOOKUP($C12,Skills!$A:$BA,28,FALSE)+VLOOKUP($D12,Skills!$A:$BA,28,FALSE)</f>
        <v>1</v>
      </c>
      <c r="F12" s="199">
        <f>VLOOKUP($C12,Skills!$A:$BA, 30,FALSE)+VLOOKUP($D12,Skills!$A:$BA, 30,FALSE)</f>
        <v>6</v>
      </c>
      <c r="G12" s="199">
        <f>VLOOKUP($C12,Skills!$A:$BA, 33,FALSE)+VLOOKUP($D12,Skills!$A:$BA, 33,FALSE)</f>
        <v>8</v>
      </c>
      <c r="H12" s="199">
        <f>VLOOKUP($C12,Skills!$A:$BA, 32,FALSE)+VLOOKUP($D12,Skills!$A:$BA, 32,FALSE)</f>
        <v>2</v>
      </c>
      <c r="I12" s="199">
        <f>VLOOKUP($C12,Skills!$A:$BA, 31,FALSE)+VLOOKUP($D12,Skills!$A:$BA, 31,FALSE)</f>
        <v>3</v>
      </c>
      <c r="J12" s="199">
        <f>VLOOKUP($C12,Skills!$A:$BA, 34,FALSE)+VLOOKUP($D12,Skills!$A:$BA, 34,FALSE)</f>
        <v>2</v>
      </c>
      <c r="K12" s="199">
        <f>VLOOKUP($C12,Skills!$A:$BA, 29,FALSE)+VLOOKUP($D12,Skills!$A:$BA, 29,FALSE)</f>
        <v>17</v>
      </c>
      <c r="L12" s="199">
        <f>VLOOKUP($C12,Skills!$A:$BA, 35,FALSE)+VLOOKUP($D12,Skills!$A:$BA, 35,FALSE)</f>
        <v>2</v>
      </c>
    </row>
    <row r="13" spans="1:12" s="199" customFormat="1" x14ac:dyDescent="0.35">
      <c r="A13" s="199" t="s">
        <v>907</v>
      </c>
      <c r="B13" s="199" t="s">
        <v>146</v>
      </c>
      <c r="C13" s="199" t="s">
        <v>125</v>
      </c>
      <c r="D13" s="199" t="s">
        <v>124</v>
      </c>
      <c r="E13" s="199">
        <f>VLOOKUP($C13,Skills!$A:$BA,28,FALSE)+VLOOKUP($D13,Skills!$A:$BA,28,FALSE)</f>
        <v>5</v>
      </c>
      <c r="F13" s="199">
        <f>VLOOKUP($C13,Skills!$A:$BA, 30,FALSE)+VLOOKUP($D13,Skills!$A:$BA, 30,FALSE)</f>
        <v>11</v>
      </c>
      <c r="G13" s="199">
        <f>VLOOKUP($C13,Skills!$A:$BA, 33,FALSE)+VLOOKUP($D13,Skills!$A:$BA, 33,FALSE)</f>
        <v>1</v>
      </c>
      <c r="H13" s="199">
        <f>VLOOKUP($C13,Skills!$A:$BA, 32,FALSE)+VLOOKUP($D13,Skills!$A:$BA, 32,FALSE)</f>
        <v>2</v>
      </c>
      <c r="I13" s="199">
        <f>VLOOKUP($C13,Skills!$A:$BA, 31,FALSE)+VLOOKUP($D13,Skills!$A:$BA, 31,FALSE)</f>
        <v>2</v>
      </c>
      <c r="J13" s="199">
        <f>VLOOKUP($C13,Skills!$A:$BA, 34,FALSE)+VLOOKUP($D13,Skills!$A:$BA, 34,FALSE)</f>
        <v>2</v>
      </c>
      <c r="K13" s="199">
        <f>VLOOKUP($C13,Skills!$A:$BA, 29,FALSE)+VLOOKUP($D13,Skills!$A:$BA, 29,FALSE)</f>
        <v>19</v>
      </c>
      <c r="L13" s="199">
        <f>VLOOKUP($C13,Skills!$A:$BA, 35,FALSE)+VLOOKUP($D13,Skills!$A:$BA, 35,FALSE)</f>
        <v>1</v>
      </c>
    </row>
    <row r="14" spans="1:12" s="199" customFormat="1" x14ac:dyDescent="0.35">
      <c r="A14" s="199" t="s">
        <v>684</v>
      </c>
      <c r="B14" s="199" t="s">
        <v>374</v>
      </c>
      <c r="C14" s="199" t="s">
        <v>125</v>
      </c>
      <c r="D14" s="199" t="s">
        <v>57</v>
      </c>
      <c r="E14" s="199">
        <f>VLOOKUP($C14,Skills!$A:$BA,28,FALSE)+VLOOKUP($D14,Skills!$A:$BA,28,FALSE)</f>
        <v>7</v>
      </c>
      <c r="F14" s="199">
        <f>VLOOKUP($C14,Skills!$A:$BA, 30,FALSE)+VLOOKUP($D14,Skills!$A:$BA, 30,FALSE)</f>
        <v>13</v>
      </c>
      <c r="G14" s="199">
        <f>VLOOKUP($C14,Skills!$A:$BA, 33,FALSE)+VLOOKUP($D14,Skills!$A:$BA, 33,FALSE)</f>
        <v>1</v>
      </c>
      <c r="H14" s="199">
        <f>VLOOKUP($C14,Skills!$A:$BA, 32,FALSE)+VLOOKUP($D14,Skills!$A:$BA, 32,FALSE)</f>
        <v>0</v>
      </c>
      <c r="I14" s="199">
        <f>VLOOKUP($C14,Skills!$A:$BA, 31,FALSE)+VLOOKUP($D14,Skills!$A:$BA, 31,FALSE)</f>
        <v>4</v>
      </c>
      <c r="J14" s="199">
        <f>VLOOKUP($C14,Skills!$A:$BA, 34,FALSE)+VLOOKUP($D14,Skills!$A:$BA, 34,FALSE)</f>
        <v>3</v>
      </c>
      <c r="K14" s="199">
        <f>VLOOKUP($C14,Skills!$A:$BA, 29,FALSE)+VLOOKUP($D14,Skills!$A:$BA, 29,FALSE)</f>
        <v>19</v>
      </c>
      <c r="L14" s="199">
        <f>VLOOKUP($C14,Skills!$A:$BA, 35,FALSE)+VLOOKUP($D14,Skills!$A:$BA, 35,FALSE)</f>
        <v>0</v>
      </c>
    </row>
    <row r="15" spans="1:12" s="199" customFormat="1" x14ac:dyDescent="0.35">
      <c r="A15" s="199" t="s">
        <v>908</v>
      </c>
      <c r="B15" s="199" t="s">
        <v>374</v>
      </c>
      <c r="C15" s="199" t="s">
        <v>297</v>
      </c>
      <c r="D15" s="199" t="s">
        <v>124</v>
      </c>
      <c r="E15" s="199">
        <f>VLOOKUP($C15,Skills!$A:$BA,28,FALSE)+VLOOKUP($D15,Skills!$A:$BA,28,FALSE)</f>
        <v>1</v>
      </c>
      <c r="F15" s="199">
        <f>VLOOKUP($C15,Skills!$A:$BA, 30,FALSE)+VLOOKUP($D15,Skills!$A:$BA, 30,FALSE)</f>
        <v>10</v>
      </c>
      <c r="G15" s="199">
        <f>VLOOKUP($C15,Skills!$A:$BA, 33,FALSE)+VLOOKUP($D15,Skills!$A:$BA, 33,FALSE)</f>
        <v>2</v>
      </c>
      <c r="H15" s="199">
        <f>VLOOKUP($C15,Skills!$A:$BA, 32,FALSE)+VLOOKUP($D15,Skills!$A:$BA, 32,FALSE)</f>
        <v>6</v>
      </c>
      <c r="I15" s="199">
        <f>VLOOKUP($C15,Skills!$A:$BA, 31,FALSE)+VLOOKUP($D15,Skills!$A:$BA, 31,FALSE)</f>
        <v>2</v>
      </c>
      <c r="J15" s="199">
        <f>VLOOKUP($C15,Skills!$A:$BA, 34,FALSE)+VLOOKUP($D15,Skills!$A:$BA, 34,FALSE)</f>
        <v>1</v>
      </c>
      <c r="K15" s="199">
        <f>VLOOKUP($C15,Skills!$A:$BA, 29,FALSE)+VLOOKUP($D15,Skills!$A:$BA, 29,FALSE)</f>
        <v>20</v>
      </c>
      <c r="L15" s="199">
        <f>VLOOKUP($C15,Skills!$A:$BA, 35,FALSE)+VLOOKUP($D15,Skills!$A:$BA, 35,FALSE)</f>
        <v>1</v>
      </c>
    </row>
    <row r="16" spans="1:12" s="199" customFormat="1" x14ac:dyDescent="0.35">
      <c r="A16" s="199" t="s">
        <v>909</v>
      </c>
      <c r="B16" s="199" t="s">
        <v>416</v>
      </c>
      <c r="C16" s="199" t="s">
        <v>128</v>
      </c>
      <c r="D16" s="199" t="s">
        <v>124</v>
      </c>
      <c r="E16" s="199">
        <f>VLOOKUP($C16,Skills!$A:$BA,28,FALSE)+VLOOKUP($D16,Skills!$A:$BA,28,FALSE)</f>
        <v>2</v>
      </c>
      <c r="F16" s="199">
        <f>VLOOKUP($C16,Skills!$A:$BA, 30,FALSE)+VLOOKUP($D16,Skills!$A:$BA, 30,FALSE)</f>
        <v>10</v>
      </c>
      <c r="G16" s="199">
        <f>VLOOKUP($C16,Skills!$A:$BA, 33,FALSE)+VLOOKUP($D16,Skills!$A:$BA, 33,FALSE)</f>
        <v>4</v>
      </c>
      <c r="H16" s="199">
        <f>VLOOKUP($C16,Skills!$A:$BA, 32,FALSE)+VLOOKUP($D16,Skills!$A:$BA, 32,FALSE)</f>
        <v>2</v>
      </c>
      <c r="I16" s="199">
        <f>VLOOKUP($C16,Skills!$A:$BA, 31,FALSE)+VLOOKUP($D16,Skills!$A:$BA, 31,FALSE)</f>
        <v>2</v>
      </c>
      <c r="J16" s="199">
        <f>VLOOKUP($C16,Skills!$A:$BA, 34,FALSE)+VLOOKUP($D16,Skills!$A:$BA, 34,FALSE)</f>
        <v>1</v>
      </c>
      <c r="K16" s="199">
        <f>VLOOKUP($C16,Skills!$A:$BA, 29,FALSE)+VLOOKUP($D16,Skills!$A:$BA, 29,FALSE)</f>
        <v>18</v>
      </c>
      <c r="L16" s="199">
        <f>VLOOKUP($C16,Skills!$A:$BA, 35,FALSE)+VLOOKUP($D16,Skills!$A:$BA, 35,FALSE)</f>
        <v>1</v>
      </c>
    </row>
    <row r="17" spans="1:12" s="147" customFormat="1" x14ac:dyDescent="0.35">
      <c r="A17" s="147" t="s">
        <v>910</v>
      </c>
      <c r="B17" s="147" t="s">
        <v>416</v>
      </c>
      <c r="C17" s="147" t="s">
        <v>297</v>
      </c>
      <c r="D17" s="147" t="s">
        <v>125</v>
      </c>
      <c r="E17" s="147">
        <f>VLOOKUP($C17,Skills!$A:$BA,28,FALSE)+VLOOKUP($D17,Skills!$A:$BA,28,FALSE)</f>
        <v>4</v>
      </c>
      <c r="F17" s="147">
        <f>VLOOKUP($C17,Skills!$A:$BA, 30,FALSE)+VLOOKUP($D17,Skills!$A:$BA, 30,FALSE)</f>
        <v>13</v>
      </c>
      <c r="G17" s="147">
        <f>VLOOKUP($C17,Skills!$A:$BA, 33,FALSE)+VLOOKUP($D17,Skills!$A:$BA, 33,FALSE)</f>
        <v>3</v>
      </c>
      <c r="H17" s="147">
        <f>VLOOKUP($C17,Skills!$A:$BA, 32,FALSE)+VLOOKUP($D17,Skills!$A:$BA, 32,FALSE)</f>
        <v>4</v>
      </c>
      <c r="I17" s="147">
        <f>VLOOKUP($C17,Skills!$A:$BA, 31,FALSE)+VLOOKUP($D17,Skills!$A:$BA, 31,FALSE)</f>
        <v>0</v>
      </c>
      <c r="J17" s="147">
        <f>VLOOKUP($C17,Skills!$A:$BA, 34,FALSE)+VLOOKUP($D17,Skills!$A:$BA, 34,FALSE)</f>
        <v>1</v>
      </c>
      <c r="K17" s="147">
        <f>VLOOKUP($C17,Skills!$A:$BA, 29,FALSE)+VLOOKUP($D17,Skills!$A:$BA, 29,FALSE)</f>
        <v>19</v>
      </c>
      <c r="L17" s="147">
        <f>VLOOKUP($C17,Skills!$A:$BA, 35,FALSE)+VLOOKUP($D17,Skills!$A:$BA, 35,FALSE)</f>
        <v>0</v>
      </c>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6A3E4F44-5D03-437D-8045-A65B2FF44E3B}">
          <x14:formula1>
            <xm:f>Characters!$A$2:$A$25</xm:f>
          </x14:formula1>
          <xm:sqref>B2:B18</xm:sqref>
        </x14:dataValidation>
        <x14:dataValidation type="list" allowBlank="1" showInputMessage="1" showErrorMessage="1" xr:uid="{CFDFFA8B-7795-49EE-B7EF-D439A775B237}">
          <x14:formula1>
            <xm:f>Skills!$A$2:$A$22</xm:f>
          </x14:formula1>
          <xm:sqref>C2:D4 C5 C13 C6:D12 C14:D18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B42" sqref="B2:B42"/>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392</v>
      </c>
      <c r="E1" s="63" t="s">
        <v>25</v>
      </c>
    </row>
    <row r="2" spans="1:5" x14ac:dyDescent="0.35">
      <c r="A2" t="s">
        <v>547</v>
      </c>
      <c r="B2" s="1">
        <v>1</v>
      </c>
      <c r="C2" s="1">
        <v>1</v>
      </c>
      <c r="D2" t="s">
        <v>546</v>
      </c>
      <c r="E2" t="s">
        <v>846</v>
      </c>
    </row>
    <row r="3" spans="1:5" x14ac:dyDescent="0.35">
      <c r="A3" t="s">
        <v>388</v>
      </c>
      <c r="B3" s="1">
        <v>1</v>
      </c>
      <c r="C3" s="1">
        <v>2</v>
      </c>
      <c r="D3" s="164" t="s">
        <v>487</v>
      </c>
      <c r="E3" t="s">
        <v>845</v>
      </c>
    </row>
    <row r="4" spans="1:5" x14ac:dyDescent="0.35">
      <c r="A4" t="s">
        <v>382</v>
      </c>
      <c r="B4" s="1">
        <v>1</v>
      </c>
      <c r="C4" s="1">
        <v>3</v>
      </c>
      <c r="D4" t="s">
        <v>394</v>
      </c>
      <c r="E4" t="s">
        <v>844</v>
      </c>
    </row>
    <row r="5" spans="1:5" x14ac:dyDescent="0.35">
      <c r="A5" t="s">
        <v>383</v>
      </c>
      <c r="B5" s="1">
        <v>1</v>
      </c>
      <c r="C5" s="1">
        <v>4</v>
      </c>
      <c r="D5" t="s">
        <v>488</v>
      </c>
      <c r="E5" t="s">
        <v>843</v>
      </c>
    </row>
    <row r="6" spans="1:5" x14ac:dyDescent="0.35">
      <c r="A6" t="s">
        <v>568</v>
      </c>
      <c r="B6" s="1">
        <v>1</v>
      </c>
      <c r="C6" s="1">
        <v>5</v>
      </c>
      <c r="D6" t="s">
        <v>567</v>
      </c>
      <c r="E6" t="s">
        <v>890</v>
      </c>
    </row>
    <row r="7" spans="1:5" x14ac:dyDescent="0.35">
      <c r="A7" t="s">
        <v>575</v>
      </c>
      <c r="B7" s="1">
        <v>1</v>
      </c>
      <c r="C7" s="1">
        <v>6</v>
      </c>
      <c r="D7" t="s">
        <v>540</v>
      </c>
      <c r="E7" t="s">
        <v>842</v>
      </c>
    </row>
    <row r="8" spans="1:5" x14ac:dyDescent="0.35">
      <c r="A8" t="s">
        <v>533</v>
      </c>
      <c r="B8" s="1">
        <v>1</v>
      </c>
      <c r="C8" s="1">
        <v>7</v>
      </c>
      <c r="D8" t="s">
        <v>534</v>
      </c>
      <c r="E8" t="s">
        <v>841</v>
      </c>
    </row>
    <row r="9" spans="1:5" x14ac:dyDescent="0.35">
      <c r="A9" t="s">
        <v>796</v>
      </c>
      <c r="B9" s="1">
        <v>1</v>
      </c>
      <c r="C9" s="1">
        <v>8</v>
      </c>
      <c r="D9" t="s">
        <v>576</v>
      </c>
      <c r="E9" t="s">
        <v>840</v>
      </c>
    </row>
    <row r="10" spans="1:5" x14ac:dyDescent="0.35">
      <c r="A10" t="s">
        <v>549</v>
      </c>
      <c r="B10" s="1">
        <v>1</v>
      </c>
      <c r="C10" s="1">
        <v>9</v>
      </c>
      <c r="D10" t="s">
        <v>550</v>
      </c>
      <c r="E10" t="s">
        <v>839</v>
      </c>
    </row>
    <row r="11" spans="1:5" x14ac:dyDescent="0.35">
      <c r="A11" t="s">
        <v>402</v>
      </c>
      <c r="B11" s="1">
        <v>1</v>
      </c>
      <c r="C11" s="1">
        <v>10</v>
      </c>
      <c r="D11" t="s">
        <v>398</v>
      </c>
      <c r="E11" t="s">
        <v>838</v>
      </c>
    </row>
    <row r="12" spans="1:5" x14ac:dyDescent="0.35">
      <c r="A12" t="s">
        <v>577</v>
      </c>
      <c r="B12" s="1">
        <v>1</v>
      </c>
      <c r="C12" s="1">
        <v>11</v>
      </c>
      <c r="D12" t="s">
        <v>578</v>
      </c>
      <c r="E12" t="s">
        <v>858</v>
      </c>
    </row>
    <row r="13" spans="1:5" x14ac:dyDescent="0.35">
      <c r="A13" t="s">
        <v>406</v>
      </c>
      <c r="B13" s="1">
        <v>1</v>
      </c>
      <c r="C13" s="1">
        <v>12</v>
      </c>
      <c r="D13" t="s">
        <v>395</v>
      </c>
      <c r="E13" t="s">
        <v>837</v>
      </c>
    </row>
    <row r="14" spans="1:5" x14ac:dyDescent="0.35">
      <c r="A14" t="s">
        <v>536</v>
      </c>
      <c r="B14" s="1">
        <v>1</v>
      </c>
      <c r="C14" s="1">
        <v>13</v>
      </c>
      <c r="D14" t="s">
        <v>541</v>
      </c>
      <c r="E14" t="s">
        <v>862</v>
      </c>
    </row>
    <row r="15" spans="1:5" x14ac:dyDescent="0.35">
      <c r="A15" t="s">
        <v>529</v>
      </c>
      <c r="B15" s="1">
        <v>1</v>
      </c>
      <c r="C15" s="1">
        <v>14</v>
      </c>
      <c r="D15" t="s">
        <v>535</v>
      </c>
      <c r="E15" t="s">
        <v>836</v>
      </c>
    </row>
    <row r="16" spans="1:5" x14ac:dyDescent="0.35">
      <c r="A16" t="s">
        <v>384</v>
      </c>
      <c r="B16" s="1">
        <v>1</v>
      </c>
      <c r="C16" s="1">
        <v>15</v>
      </c>
      <c r="D16" t="s">
        <v>516</v>
      </c>
      <c r="E16" t="s">
        <v>835</v>
      </c>
    </row>
    <row r="17" spans="1:5" x14ac:dyDescent="0.35">
      <c r="A17" t="s">
        <v>583</v>
      </c>
      <c r="B17" s="1">
        <v>1</v>
      </c>
      <c r="C17" s="1">
        <v>16</v>
      </c>
      <c r="D17" t="s">
        <v>398</v>
      </c>
      <c r="E17" t="s">
        <v>834</v>
      </c>
    </row>
    <row r="18" spans="1:5" x14ac:dyDescent="0.35">
      <c r="A18" t="s">
        <v>530</v>
      </c>
      <c r="B18" s="1">
        <v>1</v>
      </c>
      <c r="C18" s="1">
        <v>17</v>
      </c>
      <c r="D18" t="s">
        <v>531</v>
      </c>
      <c r="E18" t="s">
        <v>833</v>
      </c>
    </row>
    <row r="19" spans="1:5" x14ac:dyDescent="0.35">
      <c r="A19" t="s">
        <v>542</v>
      </c>
      <c r="B19" s="1">
        <v>1</v>
      </c>
      <c r="C19" s="1">
        <v>18</v>
      </c>
      <c r="D19" t="s">
        <v>545</v>
      </c>
      <c r="E19" t="s">
        <v>832</v>
      </c>
    </row>
    <row r="20" spans="1:5" x14ac:dyDescent="0.35">
      <c r="A20" t="s">
        <v>385</v>
      </c>
      <c r="B20" s="1">
        <v>1</v>
      </c>
      <c r="C20" s="1">
        <v>19</v>
      </c>
      <c r="D20" t="s">
        <v>489</v>
      </c>
      <c r="E20" t="s">
        <v>829</v>
      </c>
    </row>
    <row r="21" spans="1:5" x14ac:dyDescent="0.35">
      <c r="A21" t="s">
        <v>579</v>
      </c>
      <c r="B21" s="1">
        <v>1</v>
      </c>
      <c r="C21" s="1">
        <v>20</v>
      </c>
      <c r="D21" t="s">
        <v>580</v>
      </c>
      <c r="E21" t="s">
        <v>831</v>
      </c>
    </row>
    <row r="22" spans="1:5" x14ac:dyDescent="0.35">
      <c r="A22" t="s">
        <v>582</v>
      </c>
      <c r="B22" s="1">
        <v>1</v>
      </c>
      <c r="C22" s="1">
        <v>21</v>
      </c>
      <c r="D22" t="s">
        <v>581</v>
      </c>
      <c r="E22" t="s">
        <v>830</v>
      </c>
    </row>
    <row r="23" spans="1:5" x14ac:dyDescent="0.35">
      <c r="A23" t="s">
        <v>587</v>
      </c>
      <c r="B23" s="1">
        <v>1</v>
      </c>
      <c r="C23" s="1">
        <v>22</v>
      </c>
      <c r="D23" t="s">
        <v>532</v>
      </c>
      <c r="E23" t="s">
        <v>877</v>
      </c>
    </row>
    <row r="24" spans="1:5" x14ac:dyDescent="0.35">
      <c r="A24" t="s">
        <v>390</v>
      </c>
      <c r="B24" s="1">
        <v>1</v>
      </c>
      <c r="C24" s="1">
        <v>23</v>
      </c>
      <c r="D24" t="s">
        <v>399</v>
      </c>
      <c r="E24" t="s">
        <v>828</v>
      </c>
    </row>
    <row r="25" spans="1:5" x14ac:dyDescent="0.35">
      <c r="A25" t="s">
        <v>714</v>
      </c>
      <c r="B25" s="1">
        <v>1</v>
      </c>
      <c r="C25" s="1">
        <v>24</v>
      </c>
      <c r="D25" t="s">
        <v>715</v>
      </c>
      <c r="E25" t="s">
        <v>851</v>
      </c>
    </row>
    <row r="26" spans="1:5" x14ac:dyDescent="0.35">
      <c r="A26" t="s">
        <v>584</v>
      </c>
      <c r="B26" s="1">
        <v>1</v>
      </c>
      <c r="C26" s="1" t="s">
        <v>588</v>
      </c>
      <c r="D26" t="s">
        <v>401</v>
      </c>
      <c r="E26" t="s">
        <v>829</v>
      </c>
    </row>
    <row r="27" spans="1:5" x14ac:dyDescent="0.35">
      <c r="A27" t="s">
        <v>569</v>
      </c>
      <c r="B27" s="1">
        <v>1</v>
      </c>
      <c r="C27" s="1" t="s">
        <v>720</v>
      </c>
      <c r="D27" t="s">
        <v>570</v>
      </c>
      <c r="E27" t="s">
        <v>600</v>
      </c>
    </row>
    <row r="28" spans="1:5" x14ac:dyDescent="0.35">
      <c r="A28" t="s">
        <v>390</v>
      </c>
      <c r="B28" s="1">
        <v>1</v>
      </c>
      <c r="C28" s="1" t="s">
        <v>595</v>
      </c>
      <c r="D28" t="s">
        <v>399</v>
      </c>
      <c r="E28" t="s">
        <v>828</v>
      </c>
    </row>
    <row r="29" spans="1:5" x14ac:dyDescent="0.35">
      <c r="A29" t="s">
        <v>631</v>
      </c>
      <c r="B29" s="1">
        <v>1</v>
      </c>
      <c r="C29" s="1" t="s">
        <v>599</v>
      </c>
      <c r="D29" t="s">
        <v>632</v>
      </c>
      <c r="E29" t="s">
        <v>827</v>
      </c>
    </row>
    <row r="30" spans="1:5" x14ac:dyDescent="0.35">
      <c r="A30" t="s">
        <v>571</v>
      </c>
      <c r="B30" s="1">
        <v>1</v>
      </c>
      <c r="C30" s="1" t="s">
        <v>598</v>
      </c>
      <c r="D30" t="s">
        <v>572</v>
      </c>
      <c r="E30" t="s">
        <v>826</v>
      </c>
    </row>
    <row r="31" spans="1:5" x14ac:dyDescent="0.35">
      <c r="A31" t="s">
        <v>539</v>
      </c>
      <c r="B31" s="1">
        <v>1</v>
      </c>
      <c r="C31" s="1" t="s">
        <v>596</v>
      </c>
      <c r="D31" t="s">
        <v>574</v>
      </c>
      <c r="E31" t="s">
        <v>825</v>
      </c>
    </row>
    <row r="32" spans="1:5" x14ac:dyDescent="0.35">
      <c r="A32" t="s">
        <v>585</v>
      </c>
      <c r="B32" s="1">
        <v>1</v>
      </c>
      <c r="C32" s="1" t="s">
        <v>597</v>
      </c>
      <c r="D32" t="s">
        <v>586</v>
      </c>
      <c r="E32" t="s">
        <v>824</v>
      </c>
    </row>
    <row r="33" spans="1:5" x14ac:dyDescent="0.35">
      <c r="A33" t="s">
        <v>483</v>
      </c>
      <c r="B33" s="1">
        <v>1</v>
      </c>
      <c r="C33" s="1" t="s">
        <v>593</v>
      </c>
      <c r="D33" t="s">
        <v>485</v>
      </c>
      <c r="E33" t="s">
        <v>848</v>
      </c>
    </row>
    <row r="34" spans="1:5" x14ac:dyDescent="0.35">
      <c r="A34" t="s">
        <v>484</v>
      </c>
      <c r="B34" s="1">
        <v>1</v>
      </c>
      <c r="C34" s="1" t="s">
        <v>594</v>
      </c>
      <c r="D34" t="s">
        <v>486</v>
      </c>
      <c r="E34" t="s">
        <v>849</v>
      </c>
    </row>
    <row r="35" spans="1:5" x14ac:dyDescent="0.35">
      <c r="A35" t="s">
        <v>717</v>
      </c>
      <c r="B35" s="1">
        <v>1</v>
      </c>
      <c r="C35" s="1" t="s">
        <v>716</v>
      </c>
      <c r="D35" t="s">
        <v>718</v>
      </c>
      <c r="E35" t="s">
        <v>850</v>
      </c>
    </row>
    <row r="36" spans="1:5" x14ac:dyDescent="0.35">
      <c r="A36" t="s">
        <v>847</v>
      </c>
      <c r="B36" s="1">
        <v>1</v>
      </c>
      <c r="C36" s="1" t="s">
        <v>589</v>
      </c>
      <c r="D36" t="s">
        <v>396</v>
      </c>
      <c r="E36" t="s">
        <v>852</v>
      </c>
    </row>
    <row r="37" spans="1:5" x14ac:dyDescent="0.35">
      <c r="A37" t="s">
        <v>710</v>
      </c>
      <c r="B37" s="1">
        <v>1</v>
      </c>
      <c r="C37" s="1" t="s">
        <v>590</v>
      </c>
      <c r="D37" t="s">
        <v>397</v>
      </c>
      <c r="E37" t="s">
        <v>853</v>
      </c>
    </row>
    <row r="38" spans="1:5" x14ac:dyDescent="0.35">
      <c r="A38" t="s">
        <v>601</v>
      </c>
      <c r="B38" s="1">
        <v>1</v>
      </c>
      <c r="C38" s="1" t="s">
        <v>591</v>
      </c>
      <c r="D38" t="s">
        <v>602</v>
      </c>
      <c r="E38" t="s">
        <v>823</v>
      </c>
    </row>
    <row r="39" spans="1:5" x14ac:dyDescent="0.35">
      <c r="A39" t="s">
        <v>537</v>
      </c>
      <c r="B39" s="1">
        <v>1</v>
      </c>
      <c r="C39" s="1" t="s">
        <v>592</v>
      </c>
      <c r="D39" t="s">
        <v>538</v>
      </c>
      <c r="E39" t="s">
        <v>822</v>
      </c>
    </row>
    <row r="40" spans="1:5" x14ac:dyDescent="0.35">
      <c r="A40" t="s">
        <v>630</v>
      </c>
      <c r="B40" s="1">
        <v>1</v>
      </c>
      <c r="C40" s="1" t="s">
        <v>613</v>
      </c>
      <c r="D40" t="s">
        <v>617</v>
      </c>
      <c r="E40" t="s">
        <v>819</v>
      </c>
    </row>
    <row r="41" spans="1:5" x14ac:dyDescent="0.35">
      <c r="A41" t="s">
        <v>618</v>
      </c>
      <c r="B41" s="1">
        <v>1</v>
      </c>
      <c r="C41" s="1" t="s">
        <v>614</v>
      </c>
      <c r="D41" t="s">
        <v>619</v>
      </c>
      <c r="E41" t="s">
        <v>820</v>
      </c>
    </row>
    <row r="42" spans="1:5" x14ac:dyDescent="0.35">
      <c r="A42" t="s">
        <v>616</v>
      </c>
      <c r="B42" s="1">
        <v>1</v>
      </c>
      <c r="C42" s="1" t="s">
        <v>615</v>
      </c>
      <c r="D42" t="s">
        <v>620</v>
      </c>
      <c r="E42" t="s">
        <v>821</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zoomScale="130" zoomScaleNormal="130" workbookViewId="0">
      <selection activeCell="C2" sqref="C2:C9"/>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548</v>
      </c>
      <c r="C1" s="147" t="s">
        <v>1</v>
      </c>
      <c r="D1" s="63" t="s">
        <v>392</v>
      </c>
      <c r="E1" s="63" t="s">
        <v>25</v>
      </c>
    </row>
    <row r="2" spans="1:5" x14ac:dyDescent="0.35">
      <c r="A2" t="s">
        <v>391</v>
      </c>
      <c r="B2" s="1" t="s">
        <v>676</v>
      </c>
      <c r="C2" s="1">
        <v>1</v>
      </c>
      <c r="D2" t="s">
        <v>405</v>
      </c>
      <c r="E2" t="s">
        <v>481</v>
      </c>
    </row>
    <row r="3" spans="1:5" x14ac:dyDescent="0.35">
      <c r="A3" t="s">
        <v>404</v>
      </c>
      <c r="B3" s="1" t="s">
        <v>677</v>
      </c>
      <c r="C3" s="1">
        <v>3</v>
      </c>
      <c r="D3" t="s">
        <v>403</v>
      </c>
      <c r="E3" t="s">
        <v>573</v>
      </c>
    </row>
    <row r="4" spans="1:5" x14ac:dyDescent="0.35">
      <c r="A4" t="s">
        <v>802</v>
      </c>
      <c r="B4" s="1" t="s">
        <v>678</v>
      </c>
      <c r="C4" s="1">
        <v>3</v>
      </c>
      <c r="D4" t="s">
        <v>709</v>
      </c>
      <c r="E4" t="s">
        <v>852</v>
      </c>
    </row>
    <row r="5" spans="1:5" x14ac:dyDescent="0.35">
      <c r="A5" t="s">
        <v>393</v>
      </c>
      <c r="B5" s="1" t="s">
        <v>679</v>
      </c>
      <c r="C5" s="1">
        <v>1</v>
      </c>
      <c r="D5" t="s">
        <v>480</v>
      </c>
      <c r="E5" t="s">
        <v>795</v>
      </c>
    </row>
    <row r="6" spans="1:5" x14ac:dyDescent="0.35">
      <c r="A6" t="s">
        <v>424</v>
      </c>
      <c r="B6" s="1" t="s">
        <v>680</v>
      </c>
      <c r="C6" s="1">
        <v>1</v>
      </c>
      <c r="D6" t="s">
        <v>425</v>
      </c>
      <c r="E6" t="s">
        <v>682</v>
      </c>
    </row>
    <row r="7" spans="1:5" x14ac:dyDescent="0.35">
      <c r="A7" t="s">
        <v>482</v>
      </c>
      <c r="B7" s="1" t="s">
        <v>681</v>
      </c>
      <c r="C7" s="1">
        <v>1</v>
      </c>
      <c r="D7" t="s">
        <v>719</v>
      </c>
      <c r="E7" t="s">
        <v>805</v>
      </c>
    </row>
    <row r="8" spans="1:5" x14ac:dyDescent="0.35">
      <c r="A8" t="s">
        <v>389</v>
      </c>
      <c r="B8" s="1" t="s">
        <v>695</v>
      </c>
      <c r="C8" s="1">
        <v>1</v>
      </c>
      <c r="D8" t="s">
        <v>400</v>
      </c>
      <c r="E8" t="s">
        <v>387</v>
      </c>
    </row>
    <row r="9" spans="1:5" x14ac:dyDescent="0.35">
      <c r="A9" t="s">
        <v>698</v>
      </c>
      <c r="B9" s="1" t="s">
        <v>696</v>
      </c>
      <c r="C9" s="1">
        <v>1</v>
      </c>
      <c r="D9" t="s">
        <v>699</v>
      </c>
      <c r="E9" t="s">
        <v>697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
  <sheetViews>
    <sheetView workbookViewId="0">
      <selection activeCell="D8" sqref="D8"/>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7" width="12.08984375" style="163" customWidth="1"/>
    <col min="8" max="8" width="16.1796875" bestFit="1" customWidth="1"/>
    <col min="9" max="9" width="14" bestFit="1" customWidth="1"/>
    <col min="10" max="10" width="19.90625" bestFit="1" customWidth="1"/>
    <col min="11" max="11" width="16.7265625" customWidth="1"/>
  </cols>
  <sheetData>
    <row r="1" spans="1:11" s="63" customFormat="1" x14ac:dyDescent="0.35">
      <c r="A1" s="63" t="s">
        <v>886</v>
      </c>
      <c r="B1" s="147" t="s">
        <v>1</v>
      </c>
      <c r="C1" s="63" t="s">
        <v>882</v>
      </c>
      <c r="D1" s="63" t="s">
        <v>883</v>
      </c>
      <c r="E1" s="63" t="s">
        <v>884</v>
      </c>
      <c r="F1" s="162" t="s">
        <v>885</v>
      </c>
      <c r="G1" s="162" t="s">
        <v>881</v>
      </c>
      <c r="H1" s="63" t="s">
        <v>878</v>
      </c>
      <c r="I1" s="63" t="s">
        <v>879</v>
      </c>
      <c r="J1" s="63" t="s">
        <v>880</v>
      </c>
      <c r="K1" s="63" t="s">
        <v>887</v>
      </c>
    </row>
    <row r="2" spans="1:11" x14ac:dyDescent="0.35">
      <c r="A2" t="s">
        <v>411</v>
      </c>
      <c r="B2" s="1">
        <v>1</v>
      </c>
      <c r="C2" t="s">
        <v>513</v>
      </c>
      <c r="D2" t="s">
        <v>705</v>
      </c>
      <c r="E2" t="s">
        <v>154</v>
      </c>
      <c r="F2" s="163" t="s">
        <v>712</v>
      </c>
      <c r="G2" s="163" t="s">
        <v>410</v>
      </c>
      <c r="H2" t="s">
        <v>350</v>
      </c>
      <c r="I2" t="s">
        <v>888</v>
      </c>
      <c r="J2" t="s">
        <v>713</v>
      </c>
      <c r="K2" s="148" t="s">
        <v>711</v>
      </c>
    </row>
    <row r="3" spans="1:11" x14ac:dyDescent="0.35">
      <c r="A3" t="s">
        <v>412</v>
      </c>
      <c r="B3" s="1">
        <v>1</v>
      </c>
      <c r="C3" t="s">
        <v>513</v>
      </c>
      <c r="D3" t="s">
        <v>515</v>
      </c>
      <c r="E3" t="s">
        <v>705</v>
      </c>
      <c r="F3" s="163" t="s">
        <v>914</v>
      </c>
      <c r="G3" t="s">
        <v>413</v>
      </c>
      <c r="H3" t="s">
        <v>350</v>
      </c>
      <c r="I3" t="s">
        <v>514</v>
      </c>
      <c r="J3" t="s">
        <v>705</v>
      </c>
      <c r="K3" s="163" t="s">
        <v>915</v>
      </c>
    </row>
    <row r="4" spans="1:11" x14ac:dyDescent="0.35">
      <c r="A4" t="s">
        <v>414</v>
      </c>
      <c r="B4" s="1">
        <v>1</v>
      </c>
      <c r="C4" t="s">
        <v>281</v>
      </c>
      <c r="D4" t="s">
        <v>121</v>
      </c>
      <c r="E4" t="s">
        <v>706</v>
      </c>
      <c r="F4" s="163" t="s">
        <v>861</v>
      </c>
      <c r="G4" t="s">
        <v>415</v>
      </c>
      <c r="H4" t="s">
        <v>350</v>
      </c>
      <c r="I4" t="s">
        <v>121</v>
      </c>
      <c r="J4" t="s">
        <v>138</v>
      </c>
      <c r="K4" s="163" t="s">
        <v>889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A16" sqref="A2:A16"/>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551</v>
      </c>
      <c r="B2" t="s">
        <v>923</v>
      </c>
    </row>
    <row r="3" spans="1:2" x14ac:dyDescent="0.35">
      <c r="A3" t="s">
        <v>876</v>
      </c>
      <c r="B3" t="s">
        <v>621</v>
      </c>
    </row>
    <row r="4" spans="1:2" x14ac:dyDescent="0.35">
      <c r="A4" t="s">
        <v>708</v>
      </c>
      <c r="B4" t="s">
        <v>860</v>
      </c>
    </row>
    <row r="5" spans="1:2" x14ac:dyDescent="0.35">
      <c r="A5" t="s">
        <v>625</v>
      </c>
      <c r="B5" t="s">
        <v>799</v>
      </c>
    </row>
    <row r="6" spans="1:2" x14ac:dyDescent="0.35">
      <c r="A6" t="s">
        <v>566</v>
      </c>
      <c r="B6" t="s">
        <v>626</v>
      </c>
    </row>
    <row r="7" spans="1:2" x14ac:dyDescent="0.35">
      <c r="A7" t="s">
        <v>704</v>
      </c>
      <c r="B7" t="s">
        <v>622</v>
      </c>
    </row>
    <row r="8" spans="1:2" x14ac:dyDescent="0.35">
      <c r="A8" t="s">
        <v>628</v>
      </c>
      <c r="B8" t="s">
        <v>636</v>
      </c>
    </row>
    <row r="9" spans="1:2" x14ac:dyDescent="0.35">
      <c r="A9" t="s">
        <v>872</v>
      </c>
      <c r="B9" t="s">
        <v>859</v>
      </c>
    </row>
    <row r="10" spans="1:2" x14ac:dyDescent="0.35">
      <c r="A10" t="s">
        <v>874</v>
      </c>
      <c r="B10" t="s">
        <v>635</v>
      </c>
    </row>
    <row r="11" spans="1:2" x14ac:dyDescent="0.35">
      <c r="A11" t="s">
        <v>875</v>
      </c>
      <c r="B11" t="s">
        <v>870</v>
      </c>
    </row>
    <row r="12" spans="1:2" x14ac:dyDescent="0.35">
      <c r="A12" t="s">
        <v>606</v>
      </c>
      <c r="B12" t="s">
        <v>623</v>
      </c>
    </row>
    <row r="13" spans="1:2" x14ac:dyDescent="0.35">
      <c r="A13" t="s">
        <v>871</v>
      </c>
      <c r="B13" t="s">
        <v>746</v>
      </c>
    </row>
    <row r="14" spans="1:2" x14ac:dyDescent="0.35">
      <c r="A14" t="s">
        <v>629</v>
      </c>
      <c r="B14" t="s">
        <v>917</v>
      </c>
    </row>
    <row r="15" spans="1:2" x14ac:dyDescent="0.35">
      <c r="A15" t="s">
        <v>873</v>
      </c>
      <c r="B15" t="s">
        <v>869</v>
      </c>
    </row>
    <row r="16" spans="1:2" x14ac:dyDescent="0.35">
      <c r="A16" t="s">
        <v>637</v>
      </c>
      <c r="B16" t="s">
        <v>916</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3"/>
  <sheetViews>
    <sheetView workbookViewId="0">
      <selection activeCell="B13" sqref="B2:B13"/>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752</v>
      </c>
      <c r="C1" s="147" t="s">
        <v>608</v>
      </c>
      <c r="D1" s="165" t="s">
        <v>25</v>
      </c>
      <c r="E1" s="165" t="s">
        <v>186</v>
      </c>
      <c r="F1" s="147" t="s">
        <v>750</v>
      </c>
      <c r="G1" s="147" t="s">
        <v>768</v>
      </c>
    </row>
    <row r="2" spans="1:7" x14ac:dyDescent="0.35">
      <c r="A2" s="1" t="s">
        <v>744</v>
      </c>
      <c r="B2" s="1">
        <v>2</v>
      </c>
      <c r="C2" s="1">
        <v>4</v>
      </c>
      <c r="D2" s="2" t="s">
        <v>760</v>
      </c>
      <c r="E2" s="2" t="s">
        <v>757</v>
      </c>
      <c r="F2" s="1" t="s">
        <v>754</v>
      </c>
      <c r="G2" s="1" t="s">
        <v>769</v>
      </c>
    </row>
    <row r="3" spans="1:7" x14ac:dyDescent="0.35">
      <c r="A3" s="1" t="s">
        <v>911</v>
      </c>
      <c r="B3" s="1">
        <v>1</v>
      </c>
      <c r="C3" s="1">
        <v>7</v>
      </c>
      <c r="D3" s="2" t="s">
        <v>912</v>
      </c>
      <c r="E3" s="2" t="s">
        <v>913</v>
      </c>
      <c r="F3" s="1" t="s">
        <v>754</v>
      </c>
      <c r="G3" s="1" t="s">
        <v>769</v>
      </c>
    </row>
    <row r="4" spans="1:7" x14ac:dyDescent="0.35">
      <c r="A4" s="1" t="s">
        <v>759</v>
      </c>
      <c r="B4" s="1">
        <v>1</v>
      </c>
      <c r="C4" s="1">
        <v>6</v>
      </c>
      <c r="D4" s="2" t="s">
        <v>868</v>
      </c>
      <c r="E4" s="2" t="s">
        <v>761</v>
      </c>
      <c r="F4" s="1" t="s">
        <v>758</v>
      </c>
      <c r="G4" s="1" t="s">
        <v>772</v>
      </c>
    </row>
    <row r="5" spans="1:7" x14ac:dyDescent="0.35">
      <c r="A5" s="1" t="s">
        <v>609</v>
      </c>
      <c r="B5" s="1">
        <v>2</v>
      </c>
      <c r="C5" s="1">
        <v>3</v>
      </c>
      <c r="D5" s="2" t="s">
        <v>771</v>
      </c>
      <c r="E5" s="2" t="s">
        <v>745</v>
      </c>
      <c r="F5" s="1" t="s">
        <v>751</v>
      </c>
      <c r="G5" s="1" t="s">
        <v>772</v>
      </c>
    </row>
    <row r="6" spans="1:7" x14ac:dyDescent="0.35">
      <c r="A6" s="1" t="s">
        <v>753</v>
      </c>
      <c r="B6" s="1">
        <v>1</v>
      </c>
      <c r="C6" s="1">
        <v>4</v>
      </c>
      <c r="D6" s="2" t="s">
        <v>762</v>
      </c>
      <c r="F6" s="1" t="s">
        <v>756</v>
      </c>
      <c r="G6" s="1" t="s">
        <v>769</v>
      </c>
    </row>
    <row r="7" spans="1:7" x14ac:dyDescent="0.35">
      <c r="A7" s="1" t="s">
        <v>627</v>
      </c>
      <c r="B7" s="1">
        <v>1</v>
      </c>
      <c r="C7" s="1">
        <v>2</v>
      </c>
      <c r="D7" s="2" t="s">
        <v>777</v>
      </c>
      <c r="F7" s="1" t="s">
        <v>755</v>
      </c>
      <c r="G7" s="1" t="s">
        <v>769</v>
      </c>
    </row>
    <row r="8" spans="1:7" x14ac:dyDescent="0.35">
      <c r="A8" s="1" t="s">
        <v>770</v>
      </c>
      <c r="B8" s="1">
        <v>1</v>
      </c>
      <c r="C8" s="1">
        <v>1</v>
      </c>
      <c r="D8" s="2" t="s">
        <v>763</v>
      </c>
      <c r="F8" s="1" t="s">
        <v>867</v>
      </c>
      <c r="G8" s="1" t="s">
        <v>772</v>
      </c>
    </row>
    <row r="9" spans="1:7" x14ac:dyDescent="0.35">
      <c r="A9" s="1" t="s">
        <v>764</v>
      </c>
      <c r="B9" s="1">
        <v>1</v>
      </c>
      <c r="C9" s="1">
        <v>2</v>
      </c>
      <c r="D9" s="2" t="s">
        <v>766</v>
      </c>
      <c r="E9" s="2" t="s">
        <v>767</v>
      </c>
      <c r="F9" s="1" t="s">
        <v>765</v>
      </c>
      <c r="G9" s="1" t="s">
        <v>769</v>
      </c>
    </row>
    <row r="10" spans="1:7" x14ac:dyDescent="0.35">
      <c r="A10" s="1" t="s">
        <v>773</v>
      </c>
      <c r="B10" s="1">
        <v>2</v>
      </c>
      <c r="C10" s="1">
        <v>8</v>
      </c>
      <c r="D10" s="2" t="s">
        <v>779</v>
      </c>
      <c r="F10" s="1" t="s">
        <v>774</v>
      </c>
      <c r="G10" s="1" t="s">
        <v>772</v>
      </c>
    </row>
    <row r="11" spans="1:7" x14ac:dyDescent="0.35">
      <c r="A11" s="1" t="s">
        <v>775</v>
      </c>
      <c r="B11" s="1">
        <v>1</v>
      </c>
      <c r="C11" s="1">
        <v>5</v>
      </c>
      <c r="D11" s="2" t="s">
        <v>778</v>
      </c>
      <c r="F11" s="1" t="s">
        <v>776</v>
      </c>
      <c r="G11" s="1" t="s">
        <v>769</v>
      </c>
    </row>
    <row r="12" spans="1:7" x14ac:dyDescent="0.35">
      <c r="A12" s="1" t="s">
        <v>780</v>
      </c>
      <c r="B12" s="1">
        <v>1</v>
      </c>
      <c r="C12" s="1">
        <v>5</v>
      </c>
      <c r="D12" s="2" t="s">
        <v>781</v>
      </c>
      <c r="F12" s="1" t="s">
        <v>782</v>
      </c>
      <c r="G12" s="1" t="s">
        <v>772</v>
      </c>
    </row>
    <row r="13" spans="1:7" x14ac:dyDescent="0.35">
      <c r="A13" s="1" t="s">
        <v>863</v>
      </c>
      <c r="B13" s="1">
        <v>1</v>
      </c>
      <c r="C13" s="1">
        <v>2</v>
      </c>
      <c r="D13" s="2" t="s">
        <v>864</v>
      </c>
      <c r="E13" s="2" t="s">
        <v>866</v>
      </c>
      <c r="F13" s="1" t="s">
        <v>865</v>
      </c>
      <c r="G13" s="1" t="s">
        <v>769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L8" sqref="L8"/>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727</v>
      </c>
      <c r="B4" t="s">
        <v>728</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525</v>
      </c>
      <c r="B7" t="s">
        <v>524</v>
      </c>
      <c r="C7" t="s">
        <v>156</v>
      </c>
      <c r="D7" s="1">
        <f>COUNTIF(Skills!E:E,A7) + COUNTIF(Skills!I:I,A7) + COUNTIF(Skills!K:K,A7) + COUNTIF(Skills!M:M,A7) + COUNTIF(Skills!O:O,A7)</f>
        <v>0</v>
      </c>
    </row>
    <row r="8" spans="1:4" x14ac:dyDescent="0.35">
      <c r="A8" t="s">
        <v>211</v>
      </c>
      <c r="B8" t="s">
        <v>729</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509</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511</v>
      </c>
      <c r="B13" t="s">
        <v>512</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726</v>
      </c>
      <c r="C20" t="s">
        <v>163</v>
      </c>
      <c r="D20" s="1">
        <f>COUNTIF(Skills!E:E,A20) + COUNTIF(Skills!I:I,A20) + COUNTIF(Skills!K:K,A20) + COUNTIF(Skills!M:M,A20) + COUNTIF(Skills!O:O,A20)</f>
        <v>0</v>
      </c>
    </row>
    <row r="21" spans="1:4" x14ac:dyDescent="0.35">
      <c r="A21" t="s">
        <v>738</v>
      </c>
      <c r="B21" t="s">
        <v>739</v>
      </c>
      <c r="C21" t="s">
        <v>740</v>
      </c>
      <c r="D21" s="1">
        <f>COUNTIF(Skills!E:E,A21) + COUNTIF(Skills!I:I,A21) + COUNTIF(Skills!K:K,A21) + COUNTIF(Skills!M:M,A21) + COUNTIF(Skills!O:O,A21)</f>
        <v>1</v>
      </c>
    </row>
    <row r="22" spans="1:4" x14ac:dyDescent="0.35">
      <c r="A22" t="s">
        <v>42</v>
      </c>
      <c r="B22" t="s">
        <v>409</v>
      </c>
      <c r="C22" t="s">
        <v>156</v>
      </c>
      <c r="D22" s="1">
        <f>COUNTIF(Skills!E:E,A22) + COUNTIF(Skills!I:I,A22) + COUNTIF(Skills!K:K,A22) + COUNTIF(Skills!M:M,A22) + COUNTIF(Skills!O:O,A22)</f>
        <v>3</v>
      </c>
    </row>
    <row r="23" spans="1:4" x14ac:dyDescent="0.35">
      <c r="A23" t="s">
        <v>723</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564</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730</v>
      </c>
      <c r="B35" t="s">
        <v>731</v>
      </c>
      <c r="C35" t="s">
        <v>733</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725</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732</v>
      </c>
      <c r="B41" t="s">
        <v>891</v>
      </c>
      <c r="C41" t="s">
        <v>733</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510</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Prebuilt Counts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2021-05-11T04:00:06Z</dcterms:modified>
</cp:coreProperties>
</file>