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code\victory-point-salad\data\"/>
    </mc:Choice>
  </mc:AlternateContent>
  <bookViews>
    <workbookView xWindow="120" yWindow="45" windowWidth="4755" windowHeight="1875"/>
  </bookViews>
  <sheets>
    <sheet name="Specials" sheetId="1" r:id="rId1"/>
    <sheet name="Resources" sheetId="6" r:id="rId2"/>
    <sheet name="Economy" sheetId="2" r:id="rId3"/>
    <sheet name="Scenarios" sheetId="3" r:id="rId4"/>
    <sheet name="Ladders" sheetId="4" r:id="rId5"/>
  </sheets>
  <definedNames>
    <definedName name="Cards" localSheetId="1">Resources!$C$2:$C$15</definedName>
    <definedName name="Cards" localSheetId="0">Specials!$C$2:$C$55</definedName>
  </definedNames>
  <calcPr calcId="152511"/>
</workbook>
</file>

<file path=xl/calcChain.xml><?xml version="1.0" encoding="utf-8"?>
<calcChain xmlns="http://schemas.openxmlformats.org/spreadsheetml/2006/main">
  <c r="G4" i="4" l="1"/>
  <c r="G5" i="4"/>
  <c r="G6" i="4"/>
  <c r="G7" i="4"/>
  <c r="G3" i="4"/>
  <c r="B3" i="2" l="1"/>
  <c r="B4" i="2"/>
  <c r="B5" i="2"/>
  <c r="B6" i="2"/>
  <c r="B7" i="2"/>
  <c r="B8" i="2"/>
  <c r="B9" i="2"/>
  <c r="B10" i="2"/>
  <c r="B11" i="2"/>
  <c r="B12" i="2"/>
  <c r="B13" i="2"/>
  <c r="B2" i="2"/>
  <c r="O4" i="3" l="1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O3" i="3"/>
  <c r="N3" i="3"/>
  <c r="C4" i="4" l="1"/>
  <c r="C5" i="4"/>
  <c r="C6" i="4"/>
  <c r="C7" i="4"/>
  <c r="C3" i="4"/>
  <c r="C4" i="3" l="1"/>
  <c r="C5" i="3"/>
  <c r="C6" i="3"/>
  <c r="C7" i="3"/>
  <c r="C8" i="3"/>
  <c r="C9" i="3"/>
  <c r="C10" i="3"/>
  <c r="C11" i="3"/>
  <c r="C3" i="3"/>
  <c r="C22" i="3" l="1"/>
  <c r="G18" i="3"/>
  <c r="J10" i="3"/>
  <c r="K10" i="3"/>
  <c r="K11" i="3"/>
  <c r="K12" i="3"/>
  <c r="K13" i="3"/>
  <c r="J14" i="3"/>
  <c r="K14" i="3"/>
  <c r="F13" i="3"/>
  <c r="G13" i="3"/>
  <c r="F14" i="3"/>
  <c r="G14" i="3"/>
  <c r="F15" i="3"/>
  <c r="G15" i="3"/>
  <c r="F16" i="3"/>
  <c r="G16" i="3"/>
  <c r="F17" i="3"/>
  <c r="G17" i="3"/>
  <c r="F18" i="3"/>
  <c r="J4" i="3"/>
  <c r="K4" i="3"/>
  <c r="K5" i="3"/>
  <c r="J6" i="3"/>
  <c r="K6" i="3"/>
  <c r="K7" i="3"/>
  <c r="K8" i="3"/>
  <c r="J9" i="3"/>
  <c r="K9" i="3"/>
  <c r="J15" i="3"/>
  <c r="K15" i="3"/>
  <c r="J16" i="3"/>
  <c r="K16" i="3"/>
  <c r="J17" i="3"/>
  <c r="K17" i="3"/>
  <c r="J18" i="3"/>
  <c r="K18" i="3"/>
  <c r="J19" i="3"/>
  <c r="K19" i="3"/>
  <c r="J20" i="3"/>
  <c r="K20" i="3"/>
  <c r="B13" i="3"/>
  <c r="B14" i="3"/>
  <c r="B15" i="3"/>
  <c r="B16" i="3"/>
  <c r="B17" i="3"/>
  <c r="B18" i="3"/>
  <c r="K3" i="3"/>
  <c r="G3" i="3"/>
  <c r="F3" i="3"/>
  <c r="B5" i="3"/>
  <c r="B19" i="3"/>
  <c r="B20" i="3"/>
  <c r="F4" i="3"/>
  <c r="G4" i="3"/>
  <c r="G5" i="3"/>
  <c r="G6" i="3"/>
  <c r="G7" i="3"/>
  <c r="F8" i="3"/>
  <c r="G8" i="3"/>
  <c r="G9" i="3"/>
  <c r="G10" i="3"/>
  <c r="G11" i="3"/>
  <c r="F12" i="3"/>
  <c r="G12" i="3"/>
  <c r="G22" i="3" l="1"/>
  <c r="K22" i="3"/>
  <c r="J3" i="3" l="1"/>
  <c r="F21" i="3"/>
  <c r="F19" i="3"/>
  <c r="J21" i="3"/>
  <c r="C3" i="2"/>
  <c r="D3" i="2" s="1"/>
  <c r="E3" i="2" s="1"/>
  <c r="C4" i="2"/>
  <c r="D4" i="2" s="1"/>
  <c r="E4" i="2" s="1"/>
  <c r="C5" i="2"/>
  <c r="D5" i="2" s="1"/>
  <c r="E5" i="2" s="1"/>
  <c r="C6" i="2"/>
  <c r="D6" i="2" s="1"/>
  <c r="E6" i="2" s="1"/>
  <c r="C7" i="2"/>
  <c r="D7" i="2" s="1"/>
  <c r="E7" i="2" s="1"/>
  <c r="C9" i="2"/>
  <c r="D9" i="2" s="1"/>
  <c r="E9" i="2" s="1"/>
  <c r="C10" i="2"/>
  <c r="D10" i="2" s="1"/>
  <c r="E10" i="2" s="1"/>
  <c r="C11" i="2"/>
  <c r="D11" i="2" s="1"/>
  <c r="E11" i="2" s="1"/>
  <c r="C12" i="2"/>
  <c r="D12" i="2" s="1"/>
  <c r="E12" i="2" s="1"/>
  <c r="C13" i="2"/>
  <c r="D13" i="2" s="1"/>
  <c r="E13" i="2" s="1"/>
  <c r="C8" i="2"/>
  <c r="D8" i="2" s="1"/>
  <c r="E8" i="2" s="1"/>
  <c r="C2" i="2"/>
  <c r="F22" i="3" l="1"/>
  <c r="F23" i="3" s="1"/>
  <c r="J22" i="3"/>
  <c r="J23" i="3" s="1"/>
  <c r="G2" i="2"/>
  <c r="H2" i="2" s="1"/>
  <c r="G6" i="2" l="1"/>
  <c r="H6" i="2" s="1"/>
  <c r="G12" i="2"/>
  <c r="H12" i="2" s="1"/>
  <c r="G5" i="2"/>
  <c r="H5" i="2" s="1"/>
  <c r="G11" i="2"/>
  <c r="H11" i="2" s="1"/>
  <c r="G4" i="2"/>
  <c r="H4" i="2" s="1"/>
  <c r="G10" i="2"/>
  <c r="H10" i="2" s="1"/>
  <c r="G3" i="2"/>
  <c r="H3" i="2" s="1"/>
  <c r="G9" i="2"/>
  <c r="H9" i="2" s="1"/>
  <c r="G8" i="2"/>
  <c r="H8" i="2" s="1"/>
  <c r="G7" i="2"/>
  <c r="H7" i="2" s="1"/>
  <c r="G13" i="2"/>
  <c r="H13" i="2" s="1"/>
  <c r="F4" i="2"/>
  <c r="F5" i="2"/>
  <c r="F10" i="2"/>
  <c r="F11" i="2"/>
  <c r="F9" i="2"/>
  <c r="F8" i="2"/>
  <c r="D2" i="2"/>
  <c r="E2" i="2" s="1"/>
  <c r="F2" i="2"/>
  <c r="F13" i="2"/>
  <c r="F3" i="2"/>
  <c r="F7" i="2"/>
  <c r="F6" i="2"/>
  <c r="F12" i="2"/>
  <c r="B4" i="3" l="1"/>
  <c r="B3" i="3" l="1"/>
  <c r="B22" i="3" s="1"/>
  <c r="B23" i="3" l="1"/>
</calcChain>
</file>

<file path=xl/sharedStrings.xml><?xml version="1.0" encoding="utf-8"?>
<sst xmlns="http://schemas.openxmlformats.org/spreadsheetml/2006/main" count="498" uniqueCount="272">
  <si>
    <t>Type</t>
  </si>
  <si>
    <t>Snark</t>
  </si>
  <si>
    <t>Bonus1</t>
  </si>
  <si>
    <t>Bonus2</t>
  </si>
  <si>
    <t>Description</t>
  </si>
  <si>
    <t>VP</t>
  </si>
  <si>
    <t>Resource</t>
  </si>
  <si>
    <t>Endgame</t>
  </si>
  <si>
    <t>Wood</t>
  </si>
  <si>
    <t>Qty</t>
  </si>
  <si>
    <t>Title</t>
  </si>
  <si>
    <t>Stone</t>
  </si>
  <si>
    <t>Sheep</t>
  </si>
  <si>
    <t>Cattle</t>
  </si>
  <si>
    <t>Clay</t>
  </si>
  <si>
    <t>Glass</t>
  </si>
  <si>
    <t>Gold</t>
  </si>
  <si>
    <t>The Building Building Building</t>
  </si>
  <si>
    <t>Requires1</t>
  </si>
  <si>
    <t>Requires2</t>
  </si>
  <si>
    <t>The Payoff Payoff</t>
  </si>
  <si>
    <t>The Military Strategy</t>
  </si>
  <si>
    <t>Grain</t>
  </si>
  <si>
    <t>This card favors those who have this deck memorized.</t>
  </si>
  <si>
    <t>Food</t>
  </si>
  <si>
    <t>Silk</t>
  </si>
  <si>
    <t>Wild Boar</t>
  </si>
  <si>
    <t>Hey, at least you know nobody else is going for it.</t>
  </si>
  <si>
    <t>I'm sure I'll use this enough to justify its purchase.</t>
  </si>
  <si>
    <t>The Payoff With Math</t>
  </si>
  <si>
    <t>The Unfair Deck Dive</t>
  </si>
  <si>
    <t>Building</t>
  </si>
  <si>
    <t>The Military Payoff</t>
  </si>
  <si>
    <t>You do not need to pay any required Stone for Buildings.</t>
  </si>
  <si>
    <t>You do not need to pay any required Wood for Buildings</t>
  </si>
  <si>
    <t>You do not need to pay any required Clay for Buildings.</t>
  </si>
  <si>
    <t>The Military Building</t>
  </si>
  <si>
    <t>This is to make you feel better about having unused stuff.</t>
  </si>
  <si>
    <t>See! I told you that card would pay off.</t>
  </si>
  <si>
    <t>The Unexpected Payoff</t>
  </si>
  <si>
    <t>Aggression does have its benefits.</t>
  </si>
  <si>
    <t>Sheep Breed!</t>
  </si>
  <si>
    <t>Cattle Breed!</t>
  </si>
  <si>
    <t>The Building Payoff Building</t>
  </si>
  <si>
    <t>The Grain Engine</t>
  </si>
  <si>
    <t>Free Food!</t>
  </si>
  <si>
    <t>More Grain!</t>
  </si>
  <si>
    <t>Moo.</t>
  </si>
  <si>
    <t>Food is how we keep you from making powerful moves. You're welcome.</t>
  </si>
  <si>
    <t>Invested</t>
  </si>
  <si>
    <t>I shall call him Skippy. Like the peanut butter. Only tastier.</t>
  </si>
  <si>
    <t>The Arms Race</t>
  </si>
  <si>
    <t>You had to see this one coming.</t>
  </si>
  <si>
    <t>The Wildcard Resource</t>
  </si>
  <si>
    <t>Everyone just calls them pigs.</t>
  </si>
  <si>
    <t>The Cattle Engine</t>
  </si>
  <si>
    <t>The Artificial Need</t>
  </si>
  <si>
    <t>Blocker</t>
  </si>
  <si>
    <t>Don't base your entire strategy on this card.</t>
  </si>
  <si>
    <t>Sheep: the rabbits of farm animals.</t>
  </si>
  <si>
    <t>I won't tell you how we got this cow to breed by itself.</t>
  </si>
  <si>
    <t>Really, it's just a coincidence that we happen to also be housed in a building. In fact, we built our own building. We did not need a building building building building building.</t>
  </si>
  <si>
    <t>Does nothing now, but it will pay off later. The engine can wait.</t>
  </si>
  <si>
    <t>I'm pretty sure this strategy worked for me at least once.</t>
  </si>
  <si>
    <t>Just don't miss your opportunity to use it.</t>
  </si>
  <si>
    <t>Be sure to take this from someone who has collected silk.</t>
  </si>
  <si>
    <t>Nice! Way to get some points on the board.</t>
  </si>
  <si>
    <t>And how do we feel about going military right about now?</t>
  </si>
  <si>
    <t>Hey, VPs are VPs. Every little bit counts.</t>
  </si>
  <si>
    <t>The Investment Payoff</t>
  </si>
  <si>
    <t>This strategy worked for me once. I think.</t>
  </si>
  <si>
    <t>The Coveted Starting Player</t>
  </si>
  <si>
    <t>Because just going around in a circle is not strategic enough.</t>
  </si>
  <si>
    <t>The Inherently Valuable Resource</t>
  </si>
  <si>
    <t>Engine</t>
  </si>
  <si>
    <t>The Premium Building</t>
  </si>
  <si>
    <t>The Cheap Building</t>
  </si>
  <si>
    <t>Even More Grain!</t>
  </si>
  <si>
    <t>The Early Investment</t>
  </si>
  <si>
    <t>Starter</t>
  </si>
  <si>
    <t>You may trash this card for 2 Food.</t>
  </si>
  <si>
    <t>Hey, you gotta spend VPs to earn VPs.</t>
  </si>
  <si>
    <t>Let's just say you should be happy this card has no artwork.</t>
  </si>
  <si>
    <t>A solid choice, but be sure to commit to it.</t>
  </si>
  <si>
    <t>The Cheap Material</t>
  </si>
  <si>
    <t>The Windfall Animal</t>
  </si>
  <si>
    <t>The Wildcard Building</t>
  </si>
  <si>
    <t>You may trash this card for 1 Food.</t>
  </si>
  <si>
    <t>The Premium Material</t>
  </si>
  <si>
    <t>Trash1</t>
  </si>
  <si>
    <t>Trash2</t>
  </si>
  <si>
    <t>The Cuddly Animal</t>
  </si>
  <si>
    <t>The Expensive Animal</t>
  </si>
  <si>
    <t>The Multiplying Plant</t>
  </si>
  <si>
    <t>The Expensive Plant</t>
  </si>
  <si>
    <t>The Rare Resource</t>
  </si>
  <si>
    <t>The Good Material</t>
  </si>
  <si>
    <t>The Good Building</t>
  </si>
  <si>
    <t>Carrot</t>
  </si>
  <si>
    <t>Glad you didn't have to eat these!</t>
  </si>
  <si>
    <t>Trash</t>
  </si>
  <si>
    <t>The Amazing Building</t>
  </si>
  <si>
    <t>The Unused Resources Payoff</t>
  </si>
  <si>
    <t>The Diversified Strategy Payoff</t>
  </si>
  <si>
    <t>The Military Commitment</t>
  </si>
  <si>
    <t>You're in it now.</t>
  </si>
  <si>
    <t>This card is as close at this game gets to Victory Point Points.</t>
  </si>
  <si>
    <t xml:space="preserve">You may trash 1 Cattle for 2 Food, and/or 1 Cattle for any Resource. </t>
  </si>
  <si>
    <t>The Obligatory Trader</t>
  </si>
  <si>
    <t>You may substitute 2 different Resources for 1 of any Resource, any number of times.</t>
  </si>
  <si>
    <t>Make it count. No pressure. Are you sure you that's a good enough use for this card?? There's probably a better move.</t>
  </si>
  <si>
    <t>The One-and-Done Card</t>
  </si>
  <si>
    <t>Initiate Endgame!</t>
  </si>
  <si>
    <t>Special</t>
  </si>
  <si>
    <t>You may now build buildings.</t>
  </si>
  <si>
    <t>You may trash 1 Grain for any 1 Resource, any number of times.</t>
  </si>
  <si>
    <t>The Combo Building</t>
  </si>
  <si>
    <t>Eat More Veggies!</t>
  </si>
  <si>
    <t>You may trash 1 Silk for any 2 Resources, any number of times.</t>
  </si>
  <si>
    <t>You may trash 1 Gold for any 1 Resource.</t>
  </si>
  <si>
    <t>You may trash 1 Animal for any 1 Resource, any number of times.</t>
  </si>
  <si>
    <t>The Stone Building Building Building</t>
  </si>
  <si>
    <t>The Wood Building Building Building</t>
  </si>
  <si>
    <t>The Clay Building Building Building</t>
  </si>
  <si>
    <t>Supply/Demand</t>
  </si>
  <si>
    <t>Demand/Supply</t>
  </si>
  <si>
    <t>Rarity</t>
  </si>
  <si>
    <t>Rarity Cost</t>
  </si>
  <si>
    <t>Est. Action Cost</t>
  </si>
  <si>
    <t>Even More Sheep!</t>
  </si>
  <si>
    <t>The Combo Materials</t>
  </si>
  <si>
    <t>Card</t>
  </si>
  <si>
    <t>Action Cost</t>
  </si>
  <si>
    <t>VPs</t>
  </si>
  <si>
    <t>Total</t>
  </si>
  <si>
    <t>VPs/Action Overall</t>
  </si>
  <si>
    <t>Notes</t>
  </si>
  <si>
    <t>No cost with the chain run</t>
  </si>
  <si>
    <t>Take it and play it.</t>
  </si>
  <si>
    <t>Take the resource</t>
  </si>
  <si>
    <t>Also no play cost. Have four grain at this point.</t>
  </si>
  <si>
    <t>No cost play on the chain run</t>
  </si>
  <si>
    <t>4xGrain, 4xSheep</t>
  </si>
  <si>
    <t>Pay the stone</t>
  </si>
  <si>
    <t>Military Strategy</t>
  </si>
  <si>
    <t>Resource Collection Strategy, Lots of Chaining</t>
  </si>
  <si>
    <t>No need to pay</t>
  </si>
  <si>
    <t>Building Strategy, Not much chaining</t>
  </si>
  <si>
    <t>The Payoff with Math</t>
  </si>
  <si>
    <t>Grain, Sheep,Glass, Carrot,Silk</t>
  </si>
  <si>
    <t>(2xGlass + 1xSilk)^2</t>
  </si>
  <si>
    <t>Get 2xClay</t>
  </si>
  <si>
    <t>Pay 2xClay</t>
  </si>
  <si>
    <t>Pay 1xClay, no stone</t>
  </si>
  <si>
    <t>The Strange Combo</t>
  </si>
  <si>
    <t>Not to be confused with wood grain. Also, shouldn't wood be a plant? No. No it's not. Ever.</t>
  </si>
  <si>
    <t>Cheap. Abundant. Necessary. Ubiquitous both in games and throughout games.</t>
  </si>
  <si>
    <t>Or is it brick? Pottery? Ok fine, let's just call it the red one.</t>
  </si>
  <si>
    <t>Or is it ore? Mountains? Rock? Definitely not clay, unless we allow fossilization.</t>
  </si>
  <si>
    <t>It's a safe bet that you'll find this one useful.</t>
  </si>
  <si>
    <t>Side benefit: easier planning! You don't have to think about how to make your food now!</t>
  </si>
  <si>
    <t>Seems like a lot now, but this won't win you the game alone.</t>
  </si>
  <si>
    <t>You didn't forget about food, did you?</t>
  </si>
  <si>
    <t>Not to be confused with the Building Wood Building, which is what we call our indoor arboretum</t>
  </si>
  <si>
    <t>Technically, we're just a shack made out of fiberglass, but this game doesn't need another resource.</t>
  </si>
  <si>
    <t>Point Ladder</t>
  </si>
  <si>
    <t>Resource Ladder</t>
  </si>
  <si>
    <t>Sheep Climb!</t>
  </si>
  <si>
    <t>Grain Climb!</t>
  </si>
  <si>
    <t>Soldier</t>
  </si>
  <si>
    <t>Clay Climb!</t>
  </si>
  <si>
    <t>Climbs</t>
  </si>
  <si>
    <t>VP/Climb</t>
  </si>
  <si>
    <t>Always make sure your clay ladders are kiln-dried before embarking.</t>
  </si>
  <si>
    <t>Grain: the sheep of plants.</t>
  </si>
  <si>
    <t>Sheep: the grain of animals.</t>
  </si>
  <si>
    <t>Stone Climb!</t>
  </si>
  <si>
    <t>Upon playing, retrieve any Trashed card and play it immediately without prerequisites.</t>
  </si>
  <si>
    <t xml:space="preserve">All Blockers must be paid by the end of this turn. Initiate Endgame. </t>
  </si>
  <si>
    <t>See you at the top!</t>
  </si>
  <si>
    <t>10 VP for each Building you've played</t>
  </si>
  <si>
    <t>30 VP for each Soldier, +30 additional VP if you end the game with the most soldiers.</t>
  </si>
  <si>
    <t>Ladder Strategy</t>
  </si>
  <si>
    <t>Figure this out with the new rule</t>
  </si>
  <si>
    <t>Count</t>
  </si>
  <si>
    <t>No substitutions</t>
  </si>
  <si>
    <t>Power</t>
  </si>
  <si>
    <t>Military</t>
  </si>
  <si>
    <t>Go First!</t>
  </si>
  <si>
    <t>Military Endgame Tactics</t>
  </si>
  <si>
    <t>Player with most soldiers may trash any 1 available Special at round start in Midgame.</t>
  </si>
  <si>
    <t>Early Sheep Climb!</t>
  </si>
  <si>
    <t>I smell a strategy brewing…</t>
  </si>
  <si>
    <t>Free Climb!</t>
  </si>
  <si>
    <t>Yep. Free. The only cost is that you're not working on any of your other strategies.</t>
  </si>
  <si>
    <t>Upon playing, climb 1 rung on a Ladder</t>
  </si>
  <si>
    <t>Resource1</t>
  </si>
  <si>
    <t>Resource2</t>
  </si>
  <si>
    <t>The Animal Engine</t>
  </si>
  <si>
    <t>Insta-slaughter</t>
  </si>
  <si>
    <t>Midgame</t>
  </si>
  <si>
    <t>Transition</t>
  </si>
  <si>
    <t>You may trash this card for 1 Food</t>
  </si>
  <si>
    <t>Hm, this card mysteriously looks like it's part of a set. I wonder if that will pay off?</t>
  </si>
  <si>
    <t>The Animal Thing-in-a-Set</t>
  </si>
  <si>
    <t>To trash this card, you must trash 3 Food in one turn before Endgame.</t>
  </si>
  <si>
    <t>The Expensive Thing-in-a-Set</t>
  </si>
  <si>
    <t>The Things-in-a-Set Payoff</t>
  </si>
  <si>
    <t>Upon Endgame initiation, you may trash 1 available Payoff card of your choosing.</t>
  </si>
  <si>
    <t>Yay! Another point ladder.</t>
  </si>
  <si>
    <t>?</t>
  </si>
  <si>
    <t>Clay Building</t>
  </si>
  <si>
    <t>Stone Building</t>
  </si>
  <si>
    <t>Wood Building</t>
  </si>
  <si>
    <t>We need some seed Clay for breeding.</t>
  </si>
  <si>
    <t>Wait, aren't carrots themselves food? And how does one measly carrot give you MORE food?? This makes no sense.</t>
  </si>
  <si>
    <t>Playing this card has the hidden advantage of making your opponents hate you.</t>
  </si>
  <si>
    <t>Stone ladders: also known as "stairs".</t>
  </si>
  <si>
    <t>Cow Power!</t>
  </si>
  <si>
    <t>Silk Trade</t>
  </si>
  <si>
    <t>2:1 Trade</t>
  </si>
  <si>
    <t>Grain Breed!</t>
  </si>
  <si>
    <t>Setup</t>
  </si>
  <si>
    <t>The Red Material</t>
  </si>
  <si>
    <t>Grain: the rabbits of plants.</t>
  </si>
  <si>
    <t>Thematically this card makes no sense. We needed it for game reasons.</t>
  </si>
  <si>
    <t>The Breeding Plant</t>
  </si>
  <si>
    <t>Think of carrots like a self-insta-slaughtering animal.</t>
  </si>
  <si>
    <t>Take the total number of Glass and Silk you have. Square that number, then multiply it by 10 for VPs.</t>
  </si>
  <si>
    <t>"Go ahead and take your next turn, this is gonna take me a moment."</t>
  </si>
  <si>
    <t>Can be bought by trashing 1 of any Resource.</t>
  </si>
  <si>
    <t>30 VP for each Wood, Sheep, and Grain</t>
  </si>
  <si>
    <t>40 VP for each type: Sheep, Wild Boar, Cattle, Glass, Silk, Grain, Carrot.</t>
  </si>
  <si>
    <t>40 VPs for each Payoff you have played by endgame scoring.</t>
  </si>
  <si>
    <t>The Unfulfilled Promises Payoff</t>
  </si>
  <si>
    <t>40 VP for each Clay, Stone, Silk, Glass, Cattle, Carrot</t>
  </si>
  <si>
    <t>This card makes your leftover Stones look intentional. You're secret's safe with us.</t>
  </si>
  <si>
    <t>The Red Building</t>
  </si>
  <si>
    <t>The Red Stone Building</t>
  </si>
  <si>
    <t>The Cheap Stone Building</t>
  </si>
  <si>
    <t>Just when you think you've pulled ahead, someone else will play a bigger building than this.</t>
  </si>
  <si>
    <t>The stones aren't red. Wait… aren't bricks stones? I don't know. You're not supposed to think of theme in these games.</t>
  </si>
  <si>
    <t>No, they won't breed. (Hm, this card mysteriously looks like it's part of a set. I wonder if that will pay off...)</t>
  </si>
  <si>
    <t>Ordinarily these two things don't mix. (Hm, this card mysteriously looks like it's part of a set. I wonder if that will pay off…)</t>
  </si>
  <si>
    <t>The Payoff Gambit</t>
  </si>
  <si>
    <t>Payoff Spoiler</t>
  </si>
  <si>
    <t>Trash Me!</t>
  </si>
  <si>
    <t>On your first turn in Endgame, you get 2 extra Actions.</t>
  </si>
  <si>
    <t>Ok everyone, this player is officially procrastinating on getting VPs.</t>
  </si>
  <si>
    <t>You may trash this card from your tableau for any 2 Resources.</t>
  </si>
  <si>
    <t>You may only play this card before playing an Engine.</t>
  </si>
  <si>
    <t>Bake Bread</t>
  </si>
  <si>
    <t>Trash-n-Climb</t>
  </si>
  <si>
    <t>Draw 1</t>
  </si>
  <si>
    <t>Resources</t>
  </si>
  <si>
    <t>Est. VPs</t>
  </si>
  <si>
    <t>Draw 1 Take 1</t>
  </si>
  <si>
    <t>Draw 2</t>
  </si>
  <si>
    <t>Draw 3</t>
  </si>
  <si>
    <t>Draw 2 Take 1</t>
  </si>
  <si>
    <t>The Combo Thing-in-a-Set</t>
  </si>
  <si>
    <t>"Which is more fun… scoring more points for myself, or denying points from my opponents?"</t>
  </si>
  <si>
    <t>The Foodie Payoff</t>
  </si>
  <si>
    <t>The Ladder Engine</t>
  </si>
  <si>
    <t>As an action, once per turn, you may trash 1 Special in your hand or 1 Resource card on your tableau to Climb a Ladder 1 space.</t>
  </si>
  <si>
    <t>Or is it wheat? Reeds? Seeds? Corn? Did you know that corn is a type of grain? Be sure to bring up this fact in your next Euro game. Everyone will appreciate the rules ambiguity it creates.</t>
  </si>
  <si>
    <t>Cue the sexual innuendo jokes.</t>
  </si>
  <si>
    <t>Good move. Not Great. What else are you going to do to get points? No pressure. But you should think of something. Now.</t>
  </si>
  <si>
    <t>Are we climbing a sheep, or is the sheep doing the climbing? Because they're not goats. Should we be worried?</t>
  </si>
  <si>
    <t>50 VPs for each Cattle, Carrot</t>
  </si>
  <si>
    <t>60 VP if you have Invested plus 10 VP for each Gold.</t>
  </si>
  <si>
    <t>20/40/70 VP if you have 1/2/3 Thing-in-a-Set cards.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</si>
</sst>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9" tint="0.59999389629810485"/>
        <bgColor indexed="65"/>
      </patternFill>
    </fill>
  </fills>
  <borders count="1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double">
        <color indexed="64"/>
      </top>
      <bottom/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</cellStyleXfs>
  <cellXfs count="6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0" fillId="0" borderId="1" xfId="0" applyBorder="1"/>
    <xf numFmtId="0" fontId="1" fillId="0" borderId="2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0" xfId="0" applyFont="1" applyFill="1"/>
    <xf numFmtId="0" fontId="0" fillId="0" borderId="0" xfId="0" applyFont="1" applyFill="1"/>
    <xf numFmtId="0" fontId="0" fillId="0" borderId="0" xfId="0" applyFill="1"/>
    <xf numFmtId="2" fontId="1" fillId="0" borderId="0" xfId="0" applyNumberFormat="1" applyFont="1" applyAlignment="1">
      <alignment horizontal="center"/>
    </xf>
    <xf numFmtId="2" fontId="1" fillId="0" borderId="4" xfId="0" applyNumberFormat="1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49" fontId="1" fillId="0" borderId="0" xfId="0" applyNumberFormat="1" applyFont="1"/>
    <xf numFmtId="49" fontId="0" fillId="0" borderId="1" xfId="0" applyNumberFormat="1" applyBorder="1"/>
    <xf numFmtId="49" fontId="0" fillId="0" borderId="0" xfId="0" applyNumberFormat="1"/>
    <xf numFmtId="2" fontId="0" fillId="0" borderId="0" xfId="0" applyNumberFormat="1" applyBorder="1" applyAlignment="1">
      <alignment horizontal="center"/>
    </xf>
    <xf numFmtId="0" fontId="2" fillId="2" borderId="0" xfId="1"/>
    <xf numFmtId="0" fontId="2" fillId="2" borderId="0" xfId="1" applyAlignment="1">
      <alignment horizontal="center"/>
    </xf>
    <xf numFmtId="2" fontId="2" fillId="2" borderId="0" xfId="1" applyNumberFormat="1" applyAlignment="1">
      <alignment horizontal="center"/>
    </xf>
    <xf numFmtId="20" fontId="2" fillId="2" borderId="0" xfId="1" applyNumberFormat="1"/>
    <xf numFmtId="0" fontId="2" fillId="3" borderId="0" xfId="2"/>
    <xf numFmtId="0" fontId="2" fillId="3" borderId="0" xfId="2" applyAlignment="1">
      <alignment horizontal="center"/>
    </xf>
    <xf numFmtId="0" fontId="2" fillId="4" borderId="0" xfId="3"/>
    <xf numFmtId="0" fontId="2" fillId="4" borderId="0" xfId="3" applyAlignment="1">
      <alignment horizontal="center"/>
    </xf>
    <xf numFmtId="2" fontId="2" fillId="4" borderId="0" xfId="3" applyNumberFormat="1" applyAlignment="1">
      <alignment horizontal="center"/>
    </xf>
    <xf numFmtId="0" fontId="0" fillId="4" borderId="0" xfId="3" applyFont="1"/>
    <xf numFmtId="2" fontId="0" fillId="0" borderId="0" xfId="0" applyNumberFormat="1" applyFont="1" applyAlignment="1">
      <alignment horizontal="center"/>
    </xf>
    <xf numFmtId="0" fontId="2" fillId="3" borderId="0" xfId="2" applyFont="1"/>
    <xf numFmtId="2" fontId="2" fillId="5" borderId="0" xfId="4" applyNumberFormat="1" applyAlignment="1">
      <alignment horizontal="center"/>
    </xf>
    <xf numFmtId="0" fontId="2" fillId="5" borderId="0" xfId="4" applyAlignment="1">
      <alignment horizontal="center"/>
    </xf>
    <xf numFmtId="0" fontId="1" fillId="0" borderId="0" xfId="0" applyFont="1" applyBorder="1"/>
    <xf numFmtId="0" fontId="0" fillId="0" borderId="2" xfId="0" applyBorder="1"/>
    <xf numFmtId="0" fontId="1" fillId="0" borderId="4" xfId="0" applyFont="1" applyBorder="1"/>
    <xf numFmtId="0" fontId="1" fillId="0" borderId="5" xfId="0" applyFont="1" applyBorder="1"/>
    <xf numFmtId="0" fontId="1" fillId="0" borderId="7" xfId="0" applyFont="1" applyBorder="1"/>
    <xf numFmtId="0" fontId="0" fillId="0" borderId="0" xfId="0" applyBorder="1"/>
    <xf numFmtId="0" fontId="0" fillId="0" borderId="8" xfId="0" applyBorder="1"/>
    <xf numFmtId="0" fontId="0" fillId="0" borderId="9" xfId="0" applyBorder="1"/>
    <xf numFmtId="2" fontId="1" fillId="0" borderId="4" xfId="0" applyNumberFormat="1" applyFont="1" applyBorder="1"/>
    <xf numFmtId="2" fontId="0" fillId="0" borderId="8" xfId="0" applyNumberFormat="1" applyBorder="1"/>
    <xf numFmtId="2" fontId="0" fillId="0" borderId="0" xfId="0" applyNumberFormat="1"/>
    <xf numFmtId="0" fontId="1" fillId="0" borderId="4" xfId="0" applyFont="1" applyBorder="1" applyAlignment="1">
      <alignment horizontal="center"/>
    </xf>
    <xf numFmtId="0" fontId="0" fillId="0" borderId="8" xfId="0" applyBorder="1" applyAlignment="1">
      <alignment horizontal="center"/>
    </xf>
    <xf numFmtId="2" fontId="0" fillId="0" borderId="8" xfId="0" applyNumberFormat="1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2" xfId="0" applyFill="1" applyBorder="1"/>
    <xf numFmtId="0" fontId="0" fillId="3" borderId="0" xfId="2" applyFont="1"/>
    <xf numFmtId="0" fontId="0" fillId="2" borderId="0" xfId="1" applyFont="1"/>
    <xf numFmtId="0" fontId="1" fillId="0" borderId="2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6" xfId="0" applyFont="1" applyBorder="1" applyAlignment="1">
      <alignment horizontal="center"/>
    </xf>
  </cellXfs>
  <cellStyles count="5">
    <cellStyle name="20% - Accent3" xfId="2" builtinId="38"/>
    <cellStyle name="40% - Accent1" xfId="1" builtinId="31"/>
    <cellStyle name="40% - Accent4" xfId="3" builtinId="43"/>
    <cellStyle name="40% - Accent6" xfId="4" builtinId="5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5"/>
  <sheetViews>
    <sheetView tabSelected="1" workbookViewId="0">
      <pane ySplit="1" topLeftCell="A26" activePane="bottomLeft" state="frozen"/>
      <selection pane="bottomLeft" activeCell="K53" sqref="K53"/>
    </sheetView>
  </sheetViews>
  <sheetFormatPr defaultRowHeight="15" x14ac:dyDescent="0.25"/>
  <cols>
    <col min="1" max="1" width="8.42578125" bestFit="1" customWidth="1"/>
    <col min="2" max="2" width="3.5703125" style="3" bestFit="1" customWidth="1"/>
    <col min="3" max="3" width="28.28515625" bestFit="1" customWidth="1"/>
    <col min="4" max="5" width="8.140625" bestFit="1" customWidth="1"/>
    <col min="6" max="6" width="8.140625" style="13" bestFit="1" customWidth="1"/>
    <col min="7" max="7" width="6" style="13" bestFit="1" customWidth="1"/>
    <col min="8" max="9" width="8.7109375" style="13" bestFit="1" customWidth="1"/>
    <col min="10" max="10" width="14.42578125" style="13" bestFit="1" customWidth="1"/>
    <col min="11" max="11" width="67.140625" bestFit="1" customWidth="1"/>
    <col min="12" max="12" width="4.42578125" style="3" bestFit="1" customWidth="1"/>
    <col min="13" max="13" width="79.7109375" customWidth="1"/>
    <col min="14" max="14" width="11" style="17" bestFit="1" customWidth="1"/>
    <col min="15" max="15" width="11.85546875" style="17" bestFit="1" customWidth="1"/>
    <col min="16" max="16" width="9.140625" style="3"/>
  </cols>
  <sheetData>
    <row r="1" spans="1:16" s="1" customFormat="1" x14ac:dyDescent="0.25">
      <c r="A1" s="1" t="s">
        <v>0</v>
      </c>
      <c r="B1" s="2" t="s">
        <v>9</v>
      </c>
      <c r="C1" s="1" t="s">
        <v>10</v>
      </c>
      <c r="D1" s="1" t="s">
        <v>2</v>
      </c>
      <c r="E1" s="1" t="s">
        <v>3</v>
      </c>
      <c r="F1" s="11" t="s">
        <v>89</v>
      </c>
      <c r="G1" s="11" t="s">
        <v>90</v>
      </c>
      <c r="H1" s="11" t="s">
        <v>18</v>
      </c>
      <c r="I1" s="11" t="s">
        <v>19</v>
      </c>
      <c r="J1" s="11" t="s">
        <v>186</v>
      </c>
      <c r="K1" s="1" t="s">
        <v>4</v>
      </c>
      <c r="L1" s="2" t="s">
        <v>5</v>
      </c>
      <c r="M1" s="1" t="s">
        <v>1</v>
      </c>
      <c r="N1" s="14"/>
      <c r="O1" s="14"/>
      <c r="P1" s="2"/>
    </row>
    <row r="2" spans="1:16" s="4" customFormat="1" x14ac:dyDescent="0.25">
      <c r="A2" t="s">
        <v>222</v>
      </c>
      <c r="B2" s="5">
        <v>1</v>
      </c>
      <c r="C2" t="s">
        <v>71</v>
      </c>
      <c r="D2"/>
      <c r="F2" s="12"/>
      <c r="G2" s="12"/>
      <c r="H2" s="12"/>
      <c r="I2" s="12"/>
      <c r="J2" s="12" t="s">
        <v>188</v>
      </c>
      <c r="K2" t="s">
        <v>230</v>
      </c>
      <c r="L2" s="5">
        <v>40</v>
      </c>
      <c r="M2" t="s">
        <v>72</v>
      </c>
      <c r="N2" s="17"/>
      <c r="O2" s="32"/>
      <c r="P2" s="5"/>
    </row>
    <row r="3" spans="1:16" x14ac:dyDescent="0.25">
      <c r="A3" t="s">
        <v>74</v>
      </c>
      <c r="B3" s="3">
        <v>3</v>
      </c>
      <c r="C3" t="s">
        <v>17</v>
      </c>
      <c r="F3" s="13" t="s">
        <v>11</v>
      </c>
      <c r="J3" s="13" t="s">
        <v>31</v>
      </c>
      <c r="K3" t="s">
        <v>114</v>
      </c>
      <c r="L3" s="5">
        <v>20</v>
      </c>
      <c r="M3" t="s">
        <v>61</v>
      </c>
      <c r="N3" s="34"/>
      <c r="O3" s="34"/>
      <c r="P3" s="35"/>
    </row>
    <row r="4" spans="1:16" x14ac:dyDescent="0.25">
      <c r="A4" t="s">
        <v>74</v>
      </c>
      <c r="B4" s="3">
        <v>3</v>
      </c>
      <c r="C4" t="s">
        <v>21</v>
      </c>
      <c r="D4" t="s">
        <v>169</v>
      </c>
      <c r="J4" s="13" t="s">
        <v>187</v>
      </c>
      <c r="K4" t="s">
        <v>190</v>
      </c>
      <c r="L4" s="5">
        <v>20</v>
      </c>
      <c r="M4" t="s">
        <v>70</v>
      </c>
      <c r="N4" s="34"/>
      <c r="O4" s="34"/>
      <c r="P4" s="35"/>
    </row>
    <row r="5" spans="1:16" x14ac:dyDescent="0.25">
      <c r="A5" t="s">
        <v>74</v>
      </c>
      <c r="B5" s="3">
        <v>2</v>
      </c>
      <c r="C5" t="s">
        <v>44</v>
      </c>
      <c r="F5" s="13" t="s">
        <v>8</v>
      </c>
      <c r="J5" s="13" t="s">
        <v>251</v>
      </c>
      <c r="K5" t="s">
        <v>115</v>
      </c>
      <c r="L5" s="5">
        <v>20</v>
      </c>
      <c r="M5" t="s">
        <v>83</v>
      </c>
      <c r="N5" s="34"/>
      <c r="O5" s="34"/>
      <c r="P5" s="35"/>
    </row>
    <row r="6" spans="1:16" x14ac:dyDescent="0.25">
      <c r="A6" t="s">
        <v>74</v>
      </c>
      <c r="B6" s="3">
        <v>2</v>
      </c>
      <c r="C6" t="s">
        <v>198</v>
      </c>
      <c r="F6" s="13" t="s">
        <v>14</v>
      </c>
      <c r="J6" s="13" t="s">
        <v>199</v>
      </c>
      <c r="K6" t="s">
        <v>120</v>
      </c>
      <c r="L6" s="5">
        <v>20</v>
      </c>
      <c r="M6" t="s">
        <v>82</v>
      </c>
      <c r="N6" s="34"/>
      <c r="O6" s="34"/>
      <c r="P6" s="35"/>
    </row>
    <row r="7" spans="1:16" x14ac:dyDescent="0.25">
      <c r="A7" t="s">
        <v>74</v>
      </c>
      <c r="B7" s="3">
        <v>3</v>
      </c>
      <c r="C7" t="s">
        <v>263</v>
      </c>
      <c r="J7" s="13" t="s">
        <v>252</v>
      </c>
      <c r="K7" t="s">
        <v>264</v>
      </c>
      <c r="L7" s="5">
        <v>20</v>
      </c>
      <c r="M7" t="s">
        <v>179</v>
      </c>
      <c r="N7" s="34"/>
      <c r="O7" s="34"/>
      <c r="P7" s="35"/>
    </row>
    <row r="8" spans="1:16" ht="14.25" customHeight="1" x14ac:dyDescent="0.25">
      <c r="A8" t="s">
        <v>57</v>
      </c>
      <c r="B8" s="3">
        <v>4</v>
      </c>
      <c r="C8" t="s">
        <v>56</v>
      </c>
      <c r="K8" t="s">
        <v>205</v>
      </c>
      <c r="L8" s="5">
        <v>-100</v>
      </c>
      <c r="M8" t="s">
        <v>48</v>
      </c>
    </row>
    <row r="9" spans="1:16" s="22" customFormat="1" x14ac:dyDescent="0.25">
      <c r="A9" s="22" t="s">
        <v>79</v>
      </c>
      <c r="B9" s="23">
        <v>1</v>
      </c>
      <c r="C9" s="22" t="s">
        <v>78</v>
      </c>
      <c r="J9" s="54" t="s">
        <v>49</v>
      </c>
      <c r="K9" s="54" t="s">
        <v>250</v>
      </c>
      <c r="L9" s="5">
        <v>30</v>
      </c>
      <c r="M9" s="22" t="s">
        <v>62</v>
      </c>
      <c r="N9" s="24"/>
      <c r="O9" s="24"/>
      <c r="P9" s="23"/>
    </row>
    <row r="10" spans="1:16" s="22" customFormat="1" ht="14.25" customHeight="1" x14ac:dyDescent="0.25">
      <c r="A10" s="22" t="s">
        <v>79</v>
      </c>
      <c r="B10" s="23">
        <v>2</v>
      </c>
      <c r="C10" s="54" t="s">
        <v>221</v>
      </c>
      <c r="D10" s="22" t="s">
        <v>22</v>
      </c>
      <c r="E10" s="22" t="s">
        <v>22</v>
      </c>
      <c r="F10" s="22" t="s">
        <v>22</v>
      </c>
      <c r="K10" s="22" t="s">
        <v>87</v>
      </c>
      <c r="L10" s="5">
        <v>20</v>
      </c>
      <c r="M10" s="54" t="s">
        <v>174</v>
      </c>
      <c r="N10" s="24"/>
      <c r="O10" s="24"/>
      <c r="P10" s="23"/>
    </row>
    <row r="11" spans="1:16" s="22" customFormat="1" ht="14.25" customHeight="1" x14ac:dyDescent="0.25">
      <c r="A11" s="22" t="s">
        <v>79</v>
      </c>
      <c r="B11" s="23">
        <v>1</v>
      </c>
      <c r="C11" s="22" t="s">
        <v>86</v>
      </c>
      <c r="H11" s="22" t="s">
        <v>31</v>
      </c>
      <c r="J11" s="54" t="s">
        <v>219</v>
      </c>
      <c r="K11" s="22" t="s">
        <v>118</v>
      </c>
      <c r="L11" s="5">
        <v>50</v>
      </c>
      <c r="M11" s="22" t="s">
        <v>65</v>
      </c>
      <c r="N11" s="24"/>
      <c r="O11" s="24"/>
      <c r="P11" s="23"/>
    </row>
    <row r="12" spans="1:16" s="22" customFormat="1" ht="14.25" customHeight="1" x14ac:dyDescent="0.25">
      <c r="A12" s="22" t="s">
        <v>79</v>
      </c>
      <c r="B12" s="23">
        <v>3</v>
      </c>
      <c r="C12" s="22" t="s">
        <v>41</v>
      </c>
      <c r="D12" s="22" t="s">
        <v>12</v>
      </c>
      <c r="E12" s="22" t="s">
        <v>12</v>
      </c>
      <c r="F12" s="22" t="s">
        <v>12</v>
      </c>
      <c r="L12" s="5">
        <v>30</v>
      </c>
      <c r="M12" s="22" t="s">
        <v>59</v>
      </c>
      <c r="N12" s="24"/>
      <c r="O12" s="24"/>
      <c r="P12" s="23"/>
    </row>
    <row r="13" spans="1:16" s="22" customFormat="1" ht="14.25" customHeight="1" x14ac:dyDescent="0.25">
      <c r="A13" s="22" t="s">
        <v>113</v>
      </c>
      <c r="B13" s="23">
        <v>1</v>
      </c>
      <c r="C13" s="54" t="s">
        <v>191</v>
      </c>
      <c r="F13" s="22" t="s">
        <v>12</v>
      </c>
      <c r="K13" s="22" t="s">
        <v>195</v>
      </c>
      <c r="L13" s="5">
        <v>10</v>
      </c>
      <c r="M13" s="54" t="s">
        <v>192</v>
      </c>
      <c r="N13" s="24"/>
      <c r="O13" s="24"/>
      <c r="P13" s="23"/>
    </row>
    <row r="14" spans="1:16" s="22" customFormat="1" x14ac:dyDescent="0.25">
      <c r="A14" s="22" t="s">
        <v>79</v>
      </c>
      <c r="B14" s="23">
        <v>1</v>
      </c>
      <c r="C14" s="22" t="s">
        <v>121</v>
      </c>
      <c r="F14" s="22" t="s">
        <v>11</v>
      </c>
      <c r="H14" s="22" t="s">
        <v>31</v>
      </c>
      <c r="J14" s="54" t="s">
        <v>212</v>
      </c>
      <c r="K14" s="22" t="s">
        <v>33</v>
      </c>
      <c r="L14" s="5">
        <v>20</v>
      </c>
      <c r="M14" s="54" t="s">
        <v>164</v>
      </c>
      <c r="N14" s="24"/>
      <c r="O14" s="24"/>
      <c r="P14" s="23"/>
    </row>
    <row r="15" spans="1:16" s="22" customFormat="1" x14ac:dyDescent="0.25">
      <c r="A15" s="22" t="s">
        <v>79</v>
      </c>
      <c r="B15" s="23">
        <v>1</v>
      </c>
      <c r="C15" s="22" t="s">
        <v>122</v>
      </c>
      <c r="F15" s="22" t="s">
        <v>8</v>
      </c>
      <c r="H15" s="22" t="s">
        <v>31</v>
      </c>
      <c r="J15" s="54" t="s">
        <v>213</v>
      </c>
      <c r="K15" s="22" t="s">
        <v>34</v>
      </c>
      <c r="L15" s="5">
        <v>10</v>
      </c>
      <c r="M15" s="54" t="s">
        <v>163</v>
      </c>
      <c r="N15" s="24"/>
      <c r="O15" s="24"/>
      <c r="P15" s="23"/>
    </row>
    <row r="16" spans="1:16" s="22" customFormat="1" x14ac:dyDescent="0.25">
      <c r="A16" s="22" t="s">
        <v>79</v>
      </c>
      <c r="B16" s="23">
        <v>1</v>
      </c>
      <c r="C16" s="22" t="s">
        <v>123</v>
      </c>
      <c r="F16" s="22" t="s">
        <v>14</v>
      </c>
      <c r="H16" s="22" t="s">
        <v>31</v>
      </c>
      <c r="J16" s="54" t="s">
        <v>211</v>
      </c>
      <c r="K16" s="22" t="s">
        <v>35</v>
      </c>
      <c r="L16" s="5">
        <v>10</v>
      </c>
      <c r="M16" s="54" t="s">
        <v>214</v>
      </c>
      <c r="N16" s="24"/>
      <c r="O16" s="24"/>
      <c r="P16" s="23"/>
    </row>
    <row r="17" spans="1:16" s="22" customFormat="1" ht="15.75" customHeight="1" x14ac:dyDescent="0.25">
      <c r="A17" s="22" t="s">
        <v>79</v>
      </c>
      <c r="B17" s="23">
        <v>1</v>
      </c>
      <c r="C17" s="22" t="s">
        <v>108</v>
      </c>
      <c r="D17" s="25"/>
      <c r="J17" s="54" t="s">
        <v>220</v>
      </c>
      <c r="K17" s="22" t="s">
        <v>109</v>
      </c>
      <c r="L17" s="5">
        <v>30</v>
      </c>
      <c r="M17" s="22" t="s">
        <v>28</v>
      </c>
      <c r="N17" s="24"/>
      <c r="O17" s="24"/>
      <c r="P17" s="23"/>
    </row>
    <row r="18" spans="1:16" s="22" customFormat="1" ht="14.25" customHeight="1" x14ac:dyDescent="0.25">
      <c r="A18" s="22" t="s">
        <v>79</v>
      </c>
      <c r="B18" s="23">
        <v>1</v>
      </c>
      <c r="C18" s="22" t="s">
        <v>36</v>
      </c>
      <c r="D18" s="54" t="s">
        <v>169</v>
      </c>
      <c r="E18" s="54" t="s">
        <v>169</v>
      </c>
      <c r="H18" s="22" t="s">
        <v>31</v>
      </c>
      <c r="I18" s="54" t="s">
        <v>187</v>
      </c>
      <c r="J18" s="54"/>
      <c r="K18" s="54" t="s">
        <v>190</v>
      </c>
      <c r="L18" s="5">
        <v>40</v>
      </c>
      <c r="M18" s="22" t="s">
        <v>67</v>
      </c>
      <c r="N18" s="24"/>
      <c r="O18" s="24"/>
      <c r="P18" s="23"/>
    </row>
    <row r="19" spans="1:16" s="28" customFormat="1" ht="14.25" customHeight="1" x14ac:dyDescent="0.25">
      <c r="A19" s="31" t="s">
        <v>200</v>
      </c>
      <c r="B19" s="29">
        <v>1</v>
      </c>
      <c r="C19" s="28" t="s">
        <v>55</v>
      </c>
      <c r="F19" s="31" t="s">
        <v>8</v>
      </c>
      <c r="J19" s="31" t="s">
        <v>218</v>
      </c>
      <c r="K19" s="28" t="s">
        <v>107</v>
      </c>
      <c r="L19" s="5">
        <v>40</v>
      </c>
      <c r="M19" s="28" t="s">
        <v>58</v>
      </c>
      <c r="N19" s="30"/>
      <c r="O19" s="30"/>
      <c r="P19" s="23"/>
    </row>
    <row r="20" spans="1:16" s="28" customFormat="1" ht="14.25" customHeight="1" x14ac:dyDescent="0.25">
      <c r="A20" s="31" t="s">
        <v>200</v>
      </c>
      <c r="B20" s="29">
        <v>1</v>
      </c>
      <c r="C20" s="31" t="s">
        <v>129</v>
      </c>
      <c r="D20" s="31" t="s">
        <v>12</v>
      </c>
      <c r="E20" s="31" t="s">
        <v>12</v>
      </c>
      <c r="F20" s="31" t="s">
        <v>12</v>
      </c>
      <c r="L20" s="5">
        <v>30</v>
      </c>
      <c r="M20" s="31" t="s">
        <v>175</v>
      </c>
      <c r="N20" s="30"/>
      <c r="O20" s="30"/>
      <c r="P20" s="23"/>
    </row>
    <row r="21" spans="1:16" s="28" customFormat="1" ht="14.25" customHeight="1" x14ac:dyDescent="0.25">
      <c r="A21" s="31" t="s">
        <v>200</v>
      </c>
      <c r="B21" s="29">
        <v>2</v>
      </c>
      <c r="C21" s="28" t="s">
        <v>77</v>
      </c>
      <c r="D21" s="28" t="s">
        <v>22</v>
      </c>
      <c r="E21" s="28" t="s">
        <v>22</v>
      </c>
      <c r="F21" s="28" t="s">
        <v>22</v>
      </c>
      <c r="K21" s="31" t="s">
        <v>202</v>
      </c>
      <c r="L21" s="5">
        <v>30</v>
      </c>
      <c r="M21" s="31" t="s">
        <v>224</v>
      </c>
      <c r="N21" s="30"/>
      <c r="O21" s="30"/>
      <c r="P21" s="23"/>
    </row>
    <row r="22" spans="1:16" s="28" customFormat="1" x14ac:dyDescent="0.25">
      <c r="A22" s="31" t="s">
        <v>200</v>
      </c>
      <c r="B22" s="29">
        <v>1</v>
      </c>
      <c r="C22" s="28" t="s">
        <v>76</v>
      </c>
      <c r="F22" s="28" t="s">
        <v>8</v>
      </c>
      <c r="G22" s="28" t="s">
        <v>8</v>
      </c>
      <c r="H22" s="28" t="s">
        <v>31</v>
      </c>
      <c r="L22" s="5">
        <v>60</v>
      </c>
      <c r="M22" s="28" t="s">
        <v>68</v>
      </c>
      <c r="N22" s="30"/>
      <c r="O22" s="30"/>
      <c r="P22" s="23"/>
    </row>
    <row r="23" spans="1:16" s="28" customFormat="1" x14ac:dyDescent="0.25">
      <c r="A23" s="31" t="s">
        <v>200</v>
      </c>
      <c r="B23" s="29">
        <v>1</v>
      </c>
      <c r="C23" s="28" t="s">
        <v>116</v>
      </c>
      <c r="F23" s="28" t="s">
        <v>14</v>
      </c>
      <c r="G23" s="28" t="s">
        <v>8</v>
      </c>
      <c r="H23" s="28" t="s">
        <v>31</v>
      </c>
      <c r="L23" s="5">
        <v>70</v>
      </c>
      <c r="M23" s="28" t="s">
        <v>66</v>
      </c>
      <c r="N23" s="30"/>
      <c r="O23" s="30"/>
      <c r="P23" s="23"/>
    </row>
    <row r="24" spans="1:16" s="28" customFormat="1" x14ac:dyDescent="0.25">
      <c r="A24" s="31" t="s">
        <v>200</v>
      </c>
      <c r="B24" s="29">
        <v>1</v>
      </c>
      <c r="C24" s="31" t="s">
        <v>237</v>
      </c>
      <c r="F24" s="28" t="s">
        <v>14</v>
      </c>
      <c r="G24" s="28" t="s">
        <v>14</v>
      </c>
      <c r="H24" s="28" t="s">
        <v>31</v>
      </c>
      <c r="L24" s="5">
        <v>70</v>
      </c>
      <c r="M24" s="31" t="s">
        <v>267</v>
      </c>
      <c r="N24" s="30"/>
      <c r="O24" s="30"/>
      <c r="P24" s="23"/>
    </row>
    <row r="25" spans="1:16" s="28" customFormat="1" x14ac:dyDescent="0.25">
      <c r="A25" s="31" t="s">
        <v>200</v>
      </c>
      <c r="B25" s="29">
        <v>1</v>
      </c>
      <c r="C25" s="31" t="s">
        <v>239</v>
      </c>
      <c r="F25" s="31" t="s">
        <v>8</v>
      </c>
      <c r="G25" s="28" t="s">
        <v>11</v>
      </c>
      <c r="H25" s="28" t="s">
        <v>31</v>
      </c>
      <c r="L25" s="5">
        <v>80</v>
      </c>
      <c r="M25" s="31" t="s">
        <v>240</v>
      </c>
      <c r="N25" s="30"/>
      <c r="O25" s="30"/>
      <c r="P25" s="23"/>
    </row>
    <row r="26" spans="1:16" s="28" customFormat="1" x14ac:dyDescent="0.25">
      <c r="A26" s="31" t="s">
        <v>200</v>
      </c>
      <c r="B26" s="29">
        <v>1</v>
      </c>
      <c r="C26" s="31" t="s">
        <v>238</v>
      </c>
      <c r="F26" s="31" t="s">
        <v>14</v>
      </c>
      <c r="G26" s="28" t="s">
        <v>11</v>
      </c>
      <c r="H26" s="28" t="s">
        <v>31</v>
      </c>
      <c r="L26" s="5">
        <v>90</v>
      </c>
      <c r="M26" s="31" t="s">
        <v>241</v>
      </c>
      <c r="N26" s="30"/>
      <c r="O26" s="30"/>
      <c r="P26" s="23"/>
    </row>
    <row r="27" spans="1:16" s="28" customFormat="1" x14ac:dyDescent="0.25">
      <c r="A27" s="31" t="s">
        <v>200</v>
      </c>
      <c r="B27" s="29">
        <v>1</v>
      </c>
      <c r="C27" s="28" t="s">
        <v>75</v>
      </c>
      <c r="F27" s="28" t="s">
        <v>11</v>
      </c>
      <c r="G27" s="28" t="s">
        <v>11</v>
      </c>
      <c r="H27" s="28" t="s">
        <v>31</v>
      </c>
      <c r="L27" s="5">
        <v>100</v>
      </c>
      <c r="M27" s="31" t="s">
        <v>161</v>
      </c>
      <c r="N27" s="30"/>
      <c r="O27" s="30"/>
      <c r="P27" s="23"/>
    </row>
    <row r="28" spans="1:16" s="28" customFormat="1" ht="14.25" customHeight="1" x14ac:dyDescent="0.25">
      <c r="A28" s="31" t="s">
        <v>200</v>
      </c>
      <c r="B28" s="29">
        <v>1</v>
      </c>
      <c r="C28" s="28" t="s">
        <v>42</v>
      </c>
      <c r="D28" s="28" t="s">
        <v>13</v>
      </c>
      <c r="E28" s="28" t="s">
        <v>13</v>
      </c>
      <c r="F28" s="28" t="s">
        <v>13</v>
      </c>
      <c r="L28" s="5">
        <v>40</v>
      </c>
      <c r="M28" s="28" t="s">
        <v>60</v>
      </c>
      <c r="N28" s="30"/>
      <c r="O28" s="30"/>
      <c r="P28" s="23"/>
    </row>
    <row r="29" spans="1:16" s="28" customFormat="1" ht="14.25" customHeight="1" x14ac:dyDescent="0.25">
      <c r="A29" s="31" t="s">
        <v>200</v>
      </c>
      <c r="B29" s="29">
        <v>1</v>
      </c>
      <c r="C29" s="28" t="s">
        <v>117</v>
      </c>
      <c r="D29" s="31" t="s">
        <v>24</v>
      </c>
      <c r="E29" s="31" t="s">
        <v>24</v>
      </c>
      <c r="F29" s="28" t="s">
        <v>98</v>
      </c>
      <c r="L29" s="5">
        <v>10</v>
      </c>
      <c r="M29" s="31" t="s">
        <v>215</v>
      </c>
      <c r="N29" s="30"/>
      <c r="O29" s="30"/>
      <c r="P29" s="23"/>
    </row>
    <row r="30" spans="1:16" s="28" customFormat="1" ht="15.75" customHeight="1" x14ac:dyDescent="0.25">
      <c r="A30" s="31" t="s">
        <v>200</v>
      </c>
      <c r="B30" s="29">
        <v>2</v>
      </c>
      <c r="C30" s="28" t="s">
        <v>51</v>
      </c>
      <c r="D30" s="31" t="s">
        <v>169</v>
      </c>
      <c r="F30" s="28" t="s">
        <v>8</v>
      </c>
      <c r="H30" s="31" t="s">
        <v>187</v>
      </c>
      <c r="K30" s="31" t="s">
        <v>190</v>
      </c>
      <c r="L30" s="5">
        <v>40</v>
      </c>
      <c r="M30" s="28" t="s">
        <v>63</v>
      </c>
      <c r="N30" s="30"/>
      <c r="O30" s="30"/>
      <c r="P30" s="23"/>
    </row>
    <row r="31" spans="1:16" s="28" customFormat="1" ht="15.75" customHeight="1" x14ac:dyDescent="0.25">
      <c r="A31" s="31" t="s">
        <v>200</v>
      </c>
      <c r="B31" s="29">
        <v>1</v>
      </c>
      <c r="C31" s="28" t="s">
        <v>104</v>
      </c>
      <c r="D31" s="31" t="s">
        <v>169</v>
      </c>
      <c r="E31" s="31" t="s">
        <v>169</v>
      </c>
      <c r="F31" s="28" t="s">
        <v>14</v>
      </c>
      <c r="H31" s="31" t="s">
        <v>187</v>
      </c>
      <c r="K31" s="31" t="s">
        <v>190</v>
      </c>
      <c r="L31" s="5">
        <v>50</v>
      </c>
      <c r="M31" s="28" t="s">
        <v>105</v>
      </c>
      <c r="N31" s="30"/>
      <c r="O31" s="30"/>
      <c r="P31" s="23"/>
    </row>
    <row r="32" spans="1:16" s="28" customFormat="1" ht="15.75" customHeight="1" x14ac:dyDescent="0.25">
      <c r="A32" s="31" t="s">
        <v>200</v>
      </c>
      <c r="B32" s="29">
        <v>1</v>
      </c>
      <c r="C32" s="31" t="s">
        <v>167</v>
      </c>
      <c r="F32" s="31" t="s">
        <v>12</v>
      </c>
      <c r="K32" s="31" t="s">
        <v>195</v>
      </c>
      <c r="L32" s="5">
        <v>20</v>
      </c>
      <c r="M32" s="31" t="s">
        <v>268</v>
      </c>
      <c r="N32" s="30"/>
      <c r="O32" s="30"/>
      <c r="P32" s="23"/>
    </row>
    <row r="33" spans="1:16" s="28" customFormat="1" ht="15.75" customHeight="1" x14ac:dyDescent="0.25">
      <c r="A33" s="31" t="s">
        <v>200</v>
      </c>
      <c r="B33" s="29">
        <v>2</v>
      </c>
      <c r="C33" s="31" t="s">
        <v>168</v>
      </c>
      <c r="F33" s="31" t="s">
        <v>22</v>
      </c>
      <c r="K33" s="31" t="s">
        <v>195</v>
      </c>
      <c r="L33" s="5">
        <v>20</v>
      </c>
      <c r="M33" s="31" t="s">
        <v>225</v>
      </c>
      <c r="N33" s="30"/>
      <c r="O33" s="30"/>
      <c r="P33" s="23"/>
    </row>
    <row r="34" spans="1:16" s="28" customFormat="1" ht="15.75" customHeight="1" x14ac:dyDescent="0.25">
      <c r="A34" s="31" t="s">
        <v>200</v>
      </c>
      <c r="B34" s="29">
        <v>1</v>
      </c>
      <c r="C34" s="31" t="s">
        <v>170</v>
      </c>
      <c r="F34" s="31" t="s">
        <v>14</v>
      </c>
      <c r="K34" s="31" t="s">
        <v>195</v>
      </c>
      <c r="L34" s="5">
        <v>30</v>
      </c>
      <c r="M34" s="31" t="s">
        <v>173</v>
      </c>
      <c r="N34" s="30"/>
      <c r="O34" s="30"/>
      <c r="P34" s="23"/>
    </row>
    <row r="35" spans="1:16" s="28" customFormat="1" ht="15.75" customHeight="1" x14ac:dyDescent="0.25">
      <c r="A35" s="31" t="s">
        <v>200</v>
      </c>
      <c r="B35" s="29">
        <v>1</v>
      </c>
      <c r="C35" s="31" t="s">
        <v>176</v>
      </c>
      <c r="F35" s="31" t="s">
        <v>11</v>
      </c>
      <c r="K35" s="31" t="s">
        <v>195</v>
      </c>
      <c r="L35" s="5">
        <v>30</v>
      </c>
      <c r="M35" s="31" t="s">
        <v>217</v>
      </c>
      <c r="N35" s="30"/>
      <c r="O35" s="30"/>
      <c r="P35" s="23"/>
    </row>
    <row r="36" spans="1:16" s="28" customFormat="1" ht="15.75" customHeight="1" x14ac:dyDescent="0.25">
      <c r="A36" s="31" t="s">
        <v>200</v>
      </c>
      <c r="B36" s="29">
        <v>1</v>
      </c>
      <c r="C36" s="31" t="s">
        <v>193</v>
      </c>
      <c r="F36" s="31"/>
      <c r="K36" s="31" t="s">
        <v>195</v>
      </c>
      <c r="L36" s="5">
        <v>10</v>
      </c>
      <c r="M36" s="31" t="s">
        <v>194</v>
      </c>
      <c r="N36" s="30"/>
      <c r="O36" s="30"/>
      <c r="P36" s="23"/>
    </row>
    <row r="37" spans="1:16" s="28" customFormat="1" ht="15.75" customHeight="1" x14ac:dyDescent="0.25">
      <c r="A37" s="31" t="s">
        <v>200</v>
      </c>
      <c r="B37" s="29">
        <v>1</v>
      </c>
      <c r="C37" s="31" t="s">
        <v>260</v>
      </c>
      <c r="F37" s="31" t="s">
        <v>8</v>
      </c>
      <c r="G37" s="31" t="s">
        <v>22</v>
      </c>
      <c r="K37" s="31"/>
      <c r="L37" s="5">
        <v>60</v>
      </c>
      <c r="M37" s="31" t="s">
        <v>203</v>
      </c>
      <c r="N37" s="30"/>
      <c r="O37" s="30"/>
      <c r="P37" s="23"/>
    </row>
    <row r="38" spans="1:16" s="28" customFormat="1" ht="15.75" customHeight="1" x14ac:dyDescent="0.25">
      <c r="A38" s="31" t="s">
        <v>200</v>
      </c>
      <c r="B38" s="29">
        <v>1</v>
      </c>
      <c r="C38" s="31" t="s">
        <v>204</v>
      </c>
      <c r="F38" s="31" t="s">
        <v>26</v>
      </c>
      <c r="G38" s="31" t="s">
        <v>13</v>
      </c>
      <c r="K38" s="31"/>
      <c r="L38" s="5">
        <v>70</v>
      </c>
      <c r="M38" s="31" t="s">
        <v>242</v>
      </c>
      <c r="N38" s="30"/>
      <c r="O38" s="30"/>
      <c r="P38" s="23"/>
    </row>
    <row r="39" spans="1:16" s="28" customFormat="1" ht="15.75" customHeight="1" x14ac:dyDescent="0.25">
      <c r="A39" s="31" t="s">
        <v>200</v>
      </c>
      <c r="B39" s="29">
        <v>1</v>
      </c>
      <c r="C39" s="31" t="s">
        <v>206</v>
      </c>
      <c r="F39" s="31" t="s">
        <v>11</v>
      </c>
      <c r="G39" s="31" t="s">
        <v>25</v>
      </c>
      <c r="K39" s="31"/>
      <c r="L39" s="5">
        <v>80</v>
      </c>
      <c r="M39" s="31" t="s">
        <v>243</v>
      </c>
      <c r="N39" s="30"/>
      <c r="O39" s="30"/>
      <c r="P39" s="23"/>
    </row>
    <row r="40" spans="1:16" s="28" customFormat="1" ht="15.75" customHeight="1" x14ac:dyDescent="0.25">
      <c r="A40" s="31" t="s">
        <v>200</v>
      </c>
      <c r="B40" s="29">
        <v>1</v>
      </c>
      <c r="C40" s="28" t="s">
        <v>30</v>
      </c>
      <c r="F40" s="28" t="s">
        <v>15</v>
      </c>
      <c r="K40" s="31" t="s">
        <v>177</v>
      </c>
      <c r="L40" s="5">
        <v>-30</v>
      </c>
      <c r="M40" s="31" t="s">
        <v>216</v>
      </c>
      <c r="N40" s="30"/>
      <c r="O40" s="30"/>
      <c r="P40" s="23"/>
    </row>
    <row r="41" spans="1:16" s="28" customFormat="1" ht="15.75" customHeight="1" x14ac:dyDescent="0.25">
      <c r="A41" s="31" t="s">
        <v>200</v>
      </c>
      <c r="B41" s="29">
        <v>1</v>
      </c>
      <c r="C41" s="31" t="s">
        <v>189</v>
      </c>
      <c r="H41" s="31" t="s">
        <v>187</v>
      </c>
      <c r="J41" s="31" t="s">
        <v>245</v>
      </c>
      <c r="K41" s="31" t="s">
        <v>208</v>
      </c>
      <c r="L41" s="5">
        <v>20</v>
      </c>
      <c r="M41" s="31" t="s">
        <v>261</v>
      </c>
      <c r="N41" s="30"/>
      <c r="O41" s="30"/>
      <c r="P41" s="23"/>
    </row>
    <row r="42" spans="1:16" s="28" customFormat="1" x14ac:dyDescent="0.25">
      <c r="A42" s="28" t="s">
        <v>200</v>
      </c>
      <c r="B42" s="29">
        <v>1</v>
      </c>
      <c r="C42" s="28" t="s">
        <v>111</v>
      </c>
      <c r="J42" s="31" t="s">
        <v>246</v>
      </c>
      <c r="K42" s="31" t="s">
        <v>249</v>
      </c>
      <c r="L42" s="29">
        <v>30</v>
      </c>
      <c r="M42" s="28" t="s">
        <v>110</v>
      </c>
      <c r="N42" s="30"/>
      <c r="O42" s="30"/>
      <c r="P42" s="29"/>
    </row>
    <row r="43" spans="1:16" s="28" customFormat="1" x14ac:dyDescent="0.25">
      <c r="A43" s="31" t="s">
        <v>200</v>
      </c>
      <c r="B43" s="29">
        <v>1</v>
      </c>
      <c r="C43" s="31" t="s">
        <v>244</v>
      </c>
      <c r="F43" s="31" t="s">
        <v>25</v>
      </c>
      <c r="J43" s="31" t="s">
        <v>7</v>
      </c>
      <c r="K43" s="31" t="s">
        <v>247</v>
      </c>
      <c r="L43" s="29">
        <v>40</v>
      </c>
      <c r="M43" s="31" t="s">
        <v>248</v>
      </c>
      <c r="N43" s="30"/>
      <c r="O43" s="30"/>
      <c r="P43" s="29"/>
    </row>
    <row r="44" spans="1:16" s="28" customFormat="1" x14ac:dyDescent="0.25">
      <c r="A44" s="28" t="s">
        <v>200</v>
      </c>
      <c r="B44" s="29">
        <v>1</v>
      </c>
      <c r="C44" s="28" t="s">
        <v>20</v>
      </c>
      <c r="K44" s="31" t="s">
        <v>233</v>
      </c>
      <c r="L44" s="29" t="s">
        <v>210</v>
      </c>
      <c r="M44" s="28" t="s">
        <v>106</v>
      </c>
      <c r="O44" s="30"/>
      <c r="P44" s="29"/>
    </row>
    <row r="45" spans="1:16" x14ac:dyDescent="0.25">
      <c r="A45" t="s">
        <v>7</v>
      </c>
      <c r="B45" s="3">
        <v>1</v>
      </c>
      <c r="C45" t="s">
        <v>262</v>
      </c>
      <c r="K45" t="s">
        <v>269</v>
      </c>
      <c r="L45" s="5" t="s">
        <v>210</v>
      </c>
      <c r="M45" t="s">
        <v>99</v>
      </c>
      <c r="N45"/>
    </row>
    <row r="46" spans="1:16" x14ac:dyDescent="0.25">
      <c r="A46" t="s">
        <v>7</v>
      </c>
      <c r="B46" s="3">
        <v>1</v>
      </c>
      <c r="C46" t="s">
        <v>39</v>
      </c>
      <c r="F46" s="13" t="s">
        <v>15</v>
      </c>
      <c r="G46" s="13" t="s">
        <v>98</v>
      </c>
      <c r="K46" t="s">
        <v>185</v>
      </c>
      <c r="L46" s="5">
        <v>100</v>
      </c>
      <c r="M46" t="s">
        <v>23</v>
      </c>
      <c r="N46"/>
    </row>
    <row r="47" spans="1:16" x14ac:dyDescent="0.25">
      <c r="A47" t="s">
        <v>7</v>
      </c>
      <c r="B47" s="3">
        <v>1</v>
      </c>
      <c r="C47" t="s">
        <v>103</v>
      </c>
      <c r="K47" t="s">
        <v>232</v>
      </c>
      <c r="L47" s="5" t="s">
        <v>210</v>
      </c>
      <c r="M47" t="s">
        <v>37</v>
      </c>
      <c r="N47"/>
    </row>
    <row r="48" spans="1:16" x14ac:dyDescent="0.25">
      <c r="A48" t="s">
        <v>7</v>
      </c>
      <c r="B48" s="3">
        <v>1</v>
      </c>
      <c r="C48" t="s">
        <v>69</v>
      </c>
      <c r="K48" t="s">
        <v>270</v>
      </c>
      <c r="L48" s="5" t="s">
        <v>210</v>
      </c>
      <c r="M48" t="s">
        <v>38</v>
      </c>
      <c r="N48"/>
    </row>
    <row r="49" spans="1:14" x14ac:dyDescent="0.25">
      <c r="A49" t="s">
        <v>7</v>
      </c>
      <c r="B49" s="3">
        <v>1</v>
      </c>
      <c r="C49" t="s">
        <v>102</v>
      </c>
      <c r="K49" t="s">
        <v>231</v>
      </c>
      <c r="L49" s="5" t="s">
        <v>210</v>
      </c>
      <c r="M49" t="s">
        <v>27</v>
      </c>
      <c r="N49"/>
    </row>
    <row r="50" spans="1:14" x14ac:dyDescent="0.25">
      <c r="A50" t="s">
        <v>7</v>
      </c>
      <c r="B50" s="3">
        <v>1</v>
      </c>
      <c r="C50" t="s">
        <v>29</v>
      </c>
      <c r="K50" t="s">
        <v>228</v>
      </c>
      <c r="L50" s="5" t="s">
        <v>210</v>
      </c>
      <c r="M50" t="s">
        <v>229</v>
      </c>
      <c r="N50"/>
    </row>
    <row r="51" spans="1:14" x14ac:dyDescent="0.25">
      <c r="A51" t="s">
        <v>7</v>
      </c>
      <c r="B51" s="3">
        <v>1</v>
      </c>
      <c r="C51" t="s">
        <v>32</v>
      </c>
      <c r="H51" s="13" t="s">
        <v>187</v>
      </c>
      <c r="K51" t="s">
        <v>181</v>
      </c>
      <c r="L51" s="5" t="s">
        <v>210</v>
      </c>
      <c r="M51" t="s">
        <v>40</v>
      </c>
      <c r="N51"/>
    </row>
    <row r="52" spans="1:14" x14ac:dyDescent="0.25">
      <c r="A52" t="s">
        <v>7</v>
      </c>
      <c r="B52" s="3">
        <v>1</v>
      </c>
      <c r="C52" t="s">
        <v>43</v>
      </c>
      <c r="H52" s="13" t="s">
        <v>31</v>
      </c>
      <c r="K52" t="s">
        <v>180</v>
      </c>
      <c r="L52" s="5" t="s">
        <v>210</v>
      </c>
      <c r="M52" t="s">
        <v>52</v>
      </c>
      <c r="N52"/>
    </row>
    <row r="53" spans="1:14" x14ac:dyDescent="0.25">
      <c r="A53" t="s">
        <v>7</v>
      </c>
      <c r="B53" s="3">
        <v>1</v>
      </c>
      <c r="C53" t="s">
        <v>207</v>
      </c>
      <c r="K53" t="s">
        <v>271</v>
      </c>
      <c r="L53" s="5" t="s">
        <v>210</v>
      </c>
      <c r="M53" t="s">
        <v>209</v>
      </c>
      <c r="N53"/>
    </row>
    <row r="54" spans="1:14" x14ac:dyDescent="0.25">
      <c r="A54" t="s">
        <v>7</v>
      </c>
      <c r="B54" s="3">
        <v>1</v>
      </c>
      <c r="C54" t="s">
        <v>234</v>
      </c>
      <c r="K54" t="s">
        <v>235</v>
      </c>
      <c r="L54" s="5" t="s">
        <v>210</v>
      </c>
      <c r="M54" t="s">
        <v>236</v>
      </c>
      <c r="N54"/>
    </row>
    <row r="55" spans="1:14" x14ac:dyDescent="0.25">
      <c r="A55" t="s">
        <v>201</v>
      </c>
      <c r="B55" s="3">
        <v>1</v>
      </c>
      <c r="C55" t="s">
        <v>112</v>
      </c>
      <c r="K55" t="s">
        <v>178</v>
      </c>
      <c r="L55" s="5">
        <v>0</v>
      </c>
      <c r="M55" t="s">
        <v>162</v>
      </c>
      <c r="N5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pane ySplit="1" topLeftCell="A2" activePane="bottomLeft" state="frozen"/>
      <selection pane="bottomLeft" activeCell="H6" sqref="H6"/>
    </sheetView>
  </sheetViews>
  <sheetFormatPr defaultRowHeight="15" x14ac:dyDescent="0.25"/>
  <cols>
    <col min="1" max="1" width="7.85546875" bestFit="1" customWidth="1"/>
    <col min="2" max="2" width="3.5703125" style="3" bestFit="1" customWidth="1"/>
    <col min="3" max="3" width="28.28515625" bestFit="1" customWidth="1"/>
    <col min="4" max="5" width="10.140625" bestFit="1" customWidth="1"/>
    <col min="6" max="6" width="32.42578125" bestFit="1" customWidth="1"/>
    <col min="7" max="7" width="4.42578125" style="3" bestFit="1" customWidth="1"/>
    <col min="8" max="8" width="79.7109375" customWidth="1"/>
  </cols>
  <sheetData>
    <row r="1" spans="1:8" s="1" customFormat="1" x14ac:dyDescent="0.25">
      <c r="A1" s="1" t="s">
        <v>0</v>
      </c>
      <c r="B1" s="2" t="s">
        <v>9</v>
      </c>
      <c r="C1" s="1" t="s">
        <v>10</v>
      </c>
      <c r="D1" s="1" t="s">
        <v>196</v>
      </c>
      <c r="E1" s="1" t="s">
        <v>197</v>
      </c>
      <c r="F1" s="1" t="s">
        <v>4</v>
      </c>
      <c r="G1" s="2" t="s">
        <v>5</v>
      </c>
      <c r="H1" s="1" t="s">
        <v>1</v>
      </c>
    </row>
    <row r="2" spans="1:8" s="26" customFormat="1" x14ac:dyDescent="0.25">
      <c r="A2" s="26" t="s">
        <v>6</v>
      </c>
      <c r="B2" s="27">
        <v>6</v>
      </c>
      <c r="C2" s="26" t="s">
        <v>84</v>
      </c>
      <c r="D2" s="26" t="s">
        <v>8</v>
      </c>
      <c r="E2" s="26" t="s">
        <v>8</v>
      </c>
      <c r="G2" s="5">
        <v>1</v>
      </c>
      <c r="H2" s="53" t="s">
        <v>156</v>
      </c>
    </row>
    <row r="3" spans="1:8" s="26" customFormat="1" x14ac:dyDescent="0.25">
      <c r="A3" s="26" t="s">
        <v>6</v>
      </c>
      <c r="B3" s="27">
        <v>4</v>
      </c>
      <c r="C3" s="53" t="s">
        <v>223</v>
      </c>
      <c r="D3" s="26" t="s">
        <v>14</v>
      </c>
      <c r="E3" s="26" t="s">
        <v>14</v>
      </c>
      <c r="G3" s="5">
        <v>1</v>
      </c>
      <c r="H3" s="53" t="s">
        <v>157</v>
      </c>
    </row>
    <row r="4" spans="1:8" s="26" customFormat="1" x14ac:dyDescent="0.25">
      <c r="A4" s="26" t="s">
        <v>6</v>
      </c>
      <c r="B4" s="27">
        <v>7</v>
      </c>
      <c r="C4" s="26" t="s">
        <v>88</v>
      </c>
      <c r="D4" s="26" t="s">
        <v>11</v>
      </c>
      <c r="G4" s="5">
        <v>1</v>
      </c>
      <c r="H4" s="53" t="s">
        <v>158</v>
      </c>
    </row>
    <row r="5" spans="1:8" s="26" customFormat="1" x14ac:dyDescent="0.25">
      <c r="A5" s="26" t="s">
        <v>6</v>
      </c>
      <c r="B5" s="27">
        <v>4</v>
      </c>
      <c r="C5" s="33" t="s">
        <v>130</v>
      </c>
      <c r="D5" s="26" t="s">
        <v>14</v>
      </c>
      <c r="E5" s="26" t="s">
        <v>8</v>
      </c>
      <c r="G5" s="5">
        <v>1</v>
      </c>
      <c r="H5" s="53" t="s">
        <v>159</v>
      </c>
    </row>
    <row r="6" spans="1:8" s="26" customFormat="1" x14ac:dyDescent="0.25">
      <c r="A6" s="26" t="s">
        <v>6</v>
      </c>
      <c r="B6" s="27">
        <v>3</v>
      </c>
      <c r="C6" s="26" t="s">
        <v>53</v>
      </c>
      <c r="D6" s="26" t="s">
        <v>25</v>
      </c>
      <c r="G6" s="5">
        <v>1</v>
      </c>
      <c r="H6" s="53" t="s">
        <v>266</v>
      </c>
    </row>
    <row r="7" spans="1:8" s="26" customFormat="1" x14ac:dyDescent="0.25">
      <c r="A7" s="26" t="s">
        <v>6</v>
      </c>
      <c r="B7" s="27">
        <v>3</v>
      </c>
      <c r="C7" s="26" t="s">
        <v>91</v>
      </c>
      <c r="D7" s="26" t="s">
        <v>12</v>
      </c>
      <c r="G7" s="5">
        <v>1</v>
      </c>
      <c r="H7" s="26" t="s">
        <v>50</v>
      </c>
    </row>
    <row r="8" spans="1:8" s="26" customFormat="1" x14ac:dyDescent="0.25">
      <c r="A8" s="26" t="s">
        <v>6</v>
      </c>
      <c r="B8" s="27">
        <v>3</v>
      </c>
      <c r="C8" s="26" t="s">
        <v>92</v>
      </c>
      <c r="D8" s="26" t="s">
        <v>13</v>
      </c>
      <c r="G8" s="5">
        <v>1</v>
      </c>
      <c r="H8" s="53" t="s">
        <v>47</v>
      </c>
    </row>
    <row r="9" spans="1:8" s="26" customFormat="1" x14ac:dyDescent="0.25">
      <c r="A9" s="26" t="s">
        <v>6</v>
      </c>
      <c r="B9" s="27">
        <v>2</v>
      </c>
      <c r="C9" s="26" t="s">
        <v>85</v>
      </c>
      <c r="D9" s="26" t="s">
        <v>26</v>
      </c>
      <c r="E9" s="26" t="s">
        <v>26</v>
      </c>
      <c r="F9" s="26" t="s">
        <v>80</v>
      </c>
      <c r="G9" s="5">
        <v>1</v>
      </c>
      <c r="H9" s="26" t="s">
        <v>54</v>
      </c>
    </row>
    <row r="10" spans="1:8" s="26" customFormat="1" x14ac:dyDescent="0.25">
      <c r="A10" s="26" t="s">
        <v>6</v>
      </c>
      <c r="B10" s="27">
        <v>3</v>
      </c>
      <c r="C10" s="53" t="s">
        <v>226</v>
      </c>
      <c r="D10" s="26" t="s">
        <v>22</v>
      </c>
      <c r="G10" s="5">
        <v>1</v>
      </c>
      <c r="H10" s="53" t="s">
        <v>265</v>
      </c>
    </row>
    <row r="11" spans="1:8" s="26" customFormat="1" x14ac:dyDescent="0.25">
      <c r="A11" s="53" t="s">
        <v>6</v>
      </c>
      <c r="B11" s="27">
        <v>1</v>
      </c>
      <c r="C11" s="53" t="s">
        <v>154</v>
      </c>
      <c r="D11" s="53" t="s">
        <v>8</v>
      </c>
      <c r="E11" s="53" t="s">
        <v>22</v>
      </c>
      <c r="G11" s="5">
        <v>1</v>
      </c>
      <c r="H11" s="53" t="s">
        <v>155</v>
      </c>
    </row>
    <row r="12" spans="1:8" s="26" customFormat="1" x14ac:dyDescent="0.25">
      <c r="A12" s="26" t="s">
        <v>6</v>
      </c>
      <c r="B12" s="27">
        <v>2</v>
      </c>
      <c r="C12" s="26" t="s">
        <v>94</v>
      </c>
      <c r="D12" s="26" t="s">
        <v>98</v>
      </c>
      <c r="F12" s="26" t="s">
        <v>87</v>
      </c>
      <c r="G12" s="5">
        <v>1</v>
      </c>
      <c r="H12" s="53" t="s">
        <v>227</v>
      </c>
    </row>
    <row r="13" spans="1:8" s="26" customFormat="1" x14ac:dyDescent="0.25">
      <c r="A13" s="26" t="s">
        <v>6</v>
      </c>
      <c r="B13" s="27">
        <v>3</v>
      </c>
      <c r="C13" s="26" t="s">
        <v>95</v>
      </c>
      <c r="D13" s="26" t="s">
        <v>15</v>
      </c>
      <c r="G13" s="5">
        <v>1</v>
      </c>
      <c r="H13" s="26" t="s">
        <v>64</v>
      </c>
    </row>
    <row r="14" spans="1:8" s="26" customFormat="1" x14ac:dyDescent="0.25">
      <c r="A14" s="26" t="s">
        <v>6</v>
      </c>
      <c r="B14" s="27">
        <v>3</v>
      </c>
      <c r="C14" s="26" t="s">
        <v>73</v>
      </c>
      <c r="D14" s="26" t="s">
        <v>16</v>
      </c>
      <c r="F14" s="26" t="s">
        <v>119</v>
      </c>
      <c r="G14" s="5">
        <v>20</v>
      </c>
      <c r="H14" s="26" t="s">
        <v>81</v>
      </c>
    </row>
    <row r="15" spans="1:8" s="26" customFormat="1" ht="15.75" customHeight="1" x14ac:dyDescent="0.25">
      <c r="A15" s="26" t="s">
        <v>6</v>
      </c>
      <c r="B15" s="27">
        <v>3</v>
      </c>
      <c r="C15" s="26" t="s">
        <v>45</v>
      </c>
      <c r="D15" s="26" t="s">
        <v>24</v>
      </c>
      <c r="G15" s="5">
        <v>1</v>
      </c>
      <c r="H15" s="53" t="s">
        <v>160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zoomScaleNormal="100" workbookViewId="0">
      <selection activeCell="D13" sqref="D13"/>
    </sheetView>
  </sheetViews>
  <sheetFormatPr defaultRowHeight="15" x14ac:dyDescent="0.25"/>
  <cols>
    <col min="1" max="1" width="10.140625" style="20" bestFit="1" customWidth="1"/>
    <col min="2" max="2" width="5.42578125" style="9" bestFit="1" customWidth="1"/>
    <col min="3" max="3" width="5" style="3" bestFit="1" customWidth="1"/>
    <col min="4" max="5" width="15.42578125" style="17" bestFit="1" customWidth="1"/>
    <col min="6" max="6" width="10.42578125" style="17" bestFit="1" customWidth="1"/>
    <col min="7" max="7" width="10.42578125" style="17" customWidth="1"/>
    <col min="8" max="8" width="15.42578125" style="17" bestFit="1" customWidth="1"/>
  </cols>
  <sheetData>
    <row r="1" spans="1:8" s="1" customFormat="1" x14ac:dyDescent="0.25">
      <c r="A1" s="18" t="s">
        <v>6</v>
      </c>
      <c r="B1" s="7" t="s">
        <v>184</v>
      </c>
      <c r="C1" s="2" t="s">
        <v>100</v>
      </c>
      <c r="D1" s="14" t="s">
        <v>124</v>
      </c>
      <c r="E1" s="15" t="s">
        <v>125</v>
      </c>
      <c r="F1" s="14" t="s">
        <v>127</v>
      </c>
      <c r="G1" s="14" t="s">
        <v>126</v>
      </c>
      <c r="H1" s="14" t="s">
        <v>128</v>
      </c>
    </row>
    <row r="2" spans="1:8" s="6" customFormat="1" x14ac:dyDescent="0.25">
      <c r="A2" s="19" t="s">
        <v>8</v>
      </c>
      <c r="B2" s="8">
        <f>SUMIFS(Resources!B:B,Resources!D:D,Economy!A2)+SUMIFS(Resources!B:B,Resources!E:E,Economy!A2)</f>
        <v>17</v>
      </c>
      <c r="C2" s="10">
        <f>SUMIFS(Specials!B:B,Specials!F:F,Economy!A2)+SUMIFS(Specials!B:B,Specials!G:G,Economy!A2)</f>
        <v>11</v>
      </c>
      <c r="D2" s="16">
        <f>IF(ISNUMBER(B2/C2),B2/C2,"")</f>
        <v>1.5454545454545454</v>
      </c>
      <c r="E2" s="17">
        <f t="shared" ref="E2:E13" si="0">IF(ISNUMBER(1/D2), 1/D2,"")</f>
        <v>0.6470588235294118</v>
      </c>
      <c r="F2" s="16">
        <f t="shared" ref="F2:F13" si="1">SUM(B:B)/B2</f>
        <v>3.7647058823529411</v>
      </c>
      <c r="G2" s="16">
        <f t="shared" ref="G2:G13" si="2">1-POWER(B2/SUM(B:B),0.5)</f>
        <v>0.48461179679779243</v>
      </c>
      <c r="H2" s="16">
        <f>1+G2</f>
        <v>1.4846117967977923</v>
      </c>
    </row>
    <row r="3" spans="1:8" x14ac:dyDescent="0.25">
      <c r="A3" s="20" t="s">
        <v>14</v>
      </c>
      <c r="B3" s="9">
        <f>SUMIFS(Resources!B:B,Resources!D:D,Economy!A3)+SUMIFS(Resources!B:B,Resources!E:E,Economy!A3)</f>
        <v>12</v>
      </c>
      <c r="C3" s="3">
        <f>SUMIFS(Specials!B:B,Specials!F:F,Economy!A3)+SUMIFS(Specials!B:B,Specials!G:G,Economy!A3)</f>
        <v>9</v>
      </c>
      <c r="D3" s="17">
        <f t="shared" ref="D3:D13" si="3">IF(ISNUMBER(B3/C3),B3/C3,"")</f>
        <v>1.3333333333333333</v>
      </c>
      <c r="E3" s="17">
        <f t="shared" si="0"/>
        <v>0.75</v>
      </c>
      <c r="F3" s="17">
        <f t="shared" si="1"/>
        <v>5.333333333333333</v>
      </c>
      <c r="G3" s="21">
        <f t="shared" si="2"/>
        <v>0.5669872981077807</v>
      </c>
      <c r="H3" s="17">
        <f t="shared" ref="H3:H13" si="4">1+G3</f>
        <v>1.5669872981077808</v>
      </c>
    </row>
    <row r="4" spans="1:8" x14ac:dyDescent="0.25">
      <c r="A4" s="20" t="s">
        <v>22</v>
      </c>
      <c r="B4" s="9">
        <f>SUMIFS(Resources!B:B,Resources!D:D,Economy!A4)+SUMIFS(Resources!B:B,Resources!E:E,Economy!A4)</f>
        <v>4</v>
      </c>
      <c r="C4" s="3">
        <f>SUMIFS(Specials!B:B,Specials!F:F,Economy!A4)+SUMIFS(Specials!B:B,Specials!G:G,Economy!A4)</f>
        <v>7</v>
      </c>
      <c r="D4" s="17">
        <f t="shared" si="3"/>
        <v>0.5714285714285714</v>
      </c>
      <c r="E4" s="17">
        <f t="shared" si="0"/>
        <v>1.75</v>
      </c>
      <c r="F4" s="17">
        <f t="shared" si="1"/>
        <v>16</v>
      </c>
      <c r="G4" s="21">
        <f t="shared" si="2"/>
        <v>0.75</v>
      </c>
      <c r="H4" s="17">
        <f t="shared" si="4"/>
        <v>1.75</v>
      </c>
    </row>
    <row r="5" spans="1:8" x14ac:dyDescent="0.25">
      <c r="A5" s="20" t="s">
        <v>12</v>
      </c>
      <c r="B5" s="9">
        <f>SUMIFS(Resources!B:B,Resources!D:D,Economy!A5)+SUMIFS(Resources!B:B,Resources!E:E,Economy!A5)</f>
        <v>3</v>
      </c>
      <c r="C5" s="3">
        <f>SUMIFS(Specials!B:B,Specials!F:F,Economy!A5)+SUMIFS(Specials!B:B,Specials!G:G,Economy!A5)</f>
        <v>6</v>
      </c>
      <c r="D5" s="17">
        <f t="shared" si="3"/>
        <v>0.5</v>
      </c>
      <c r="E5" s="17">
        <f t="shared" si="0"/>
        <v>2</v>
      </c>
      <c r="F5" s="17">
        <f t="shared" si="1"/>
        <v>21.333333333333332</v>
      </c>
      <c r="G5" s="21">
        <f t="shared" si="2"/>
        <v>0.78349364905389041</v>
      </c>
      <c r="H5" s="17">
        <f t="shared" si="4"/>
        <v>1.7834936490538904</v>
      </c>
    </row>
    <row r="6" spans="1:8" x14ac:dyDescent="0.25">
      <c r="A6" s="20" t="s">
        <v>11</v>
      </c>
      <c r="B6" s="9">
        <f>SUMIFS(Resources!B:B,Resources!D:D,Economy!A6)+SUMIFS(Resources!B:B,Resources!E:E,Economy!A6)</f>
        <v>7</v>
      </c>
      <c r="C6" s="3">
        <f>SUMIFS(Specials!B:B,Specials!F:F,Economy!A6)+SUMIFS(Specials!B:B,Specials!G:G,Economy!A6)</f>
        <v>10</v>
      </c>
      <c r="D6" s="17">
        <f t="shared" si="3"/>
        <v>0.7</v>
      </c>
      <c r="E6" s="17">
        <f t="shared" si="0"/>
        <v>1.4285714285714286</v>
      </c>
      <c r="F6" s="17">
        <f t="shared" si="1"/>
        <v>9.1428571428571423</v>
      </c>
      <c r="G6" s="21">
        <f t="shared" si="2"/>
        <v>0.66928108611692616</v>
      </c>
      <c r="H6" s="17">
        <f t="shared" si="4"/>
        <v>1.6692810861169263</v>
      </c>
    </row>
    <row r="7" spans="1:8" x14ac:dyDescent="0.25">
      <c r="A7" s="20" t="s">
        <v>13</v>
      </c>
      <c r="B7" s="9">
        <f>SUMIFS(Resources!B:B,Resources!D:D,Economy!A7)+SUMIFS(Resources!B:B,Resources!E:E,Economy!A7)</f>
        <v>3</v>
      </c>
      <c r="C7" s="3">
        <f>SUMIFS(Specials!B:B,Specials!F:F,Economy!A7)+SUMIFS(Specials!B:B,Specials!G:G,Economy!A7)</f>
        <v>2</v>
      </c>
      <c r="D7" s="17">
        <f t="shared" si="3"/>
        <v>1.5</v>
      </c>
      <c r="E7" s="17">
        <f t="shared" si="0"/>
        <v>0.66666666666666663</v>
      </c>
      <c r="F7" s="17">
        <f t="shared" si="1"/>
        <v>21.333333333333332</v>
      </c>
      <c r="G7" s="21">
        <f t="shared" si="2"/>
        <v>0.78349364905389041</v>
      </c>
      <c r="H7" s="17">
        <f t="shared" si="4"/>
        <v>1.7834936490538904</v>
      </c>
    </row>
    <row r="8" spans="1:8" x14ac:dyDescent="0.25">
      <c r="A8" s="20" t="s">
        <v>98</v>
      </c>
      <c r="B8" s="9">
        <f>SUMIFS(Resources!B:B,Resources!D:D,Economy!A8)+SUMIFS(Resources!B:B,Resources!E:E,Economy!A8)</f>
        <v>2</v>
      </c>
      <c r="C8" s="3">
        <f>SUMIFS(Specials!B:B,Specials!F:F,Economy!A13)+SUMIFS(Specials!B:B,Specials!G:G,Economy!A13)</f>
        <v>2</v>
      </c>
      <c r="D8" s="17">
        <f t="shared" si="3"/>
        <v>1</v>
      </c>
      <c r="E8" s="17">
        <f t="shared" si="0"/>
        <v>1</v>
      </c>
      <c r="F8" s="17">
        <f t="shared" si="1"/>
        <v>32</v>
      </c>
      <c r="G8" s="21">
        <f t="shared" si="2"/>
        <v>0.82322330470336313</v>
      </c>
      <c r="H8" s="17">
        <f t="shared" si="4"/>
        <v>1.823223304703363</v>
      </c>
    </row>
    <row r="9" spans="1:8" x14ac:dyDescent="0.25">
      <c r="A9" s="20" t="s">
        <v>26</v>
      </c>
      <c r="B9" s="9">
        <f>SUMIFS(Resources!B:B,Resources!D:D,Economy!A9)+SUMIFS(Resources!B:B,Resources!E:E,Economy!A9)</f>
        <v>4</v>
      </c>
      <c r="C9" s="3">
        <f>SUMIFS(Specials!B:B,Specials!F:F,Economy!A8)+SUMIFS(Specials!B:B,Specials!G:G,Economy!A8)</f>
        <v>2</v>
      </c>
      <c r="D9" s="17">
        <f t="shared" si="3"/>
        <v>2</v>
      </c>
      <c r="E9" s="17">
        <f t="shared" si="0"/>
        <v>0.5</v>
      </c>
      <c r="F9" s="17">
        <f t="shared" si="1"/>
        <v>16</v>
      </c>
      <c r="G9" s="21">
        <f t="shared" si="2"/>
        <v>0.75</v>
      </c>
      <c r="H9" s="17">
        <f t="shared" si="4"/>
        <v>1.75</v>
      </c>
    </row>
    <row r="10" spans="1:8" x14ac:dyDescent="0.25">
      <c r="A10" s="20" t="s">
        <v>25</v>
      </c>
      <c r="B10" s="9">
        <f>SUMIFS(Resources!B:B,Resources!D:D,Economy!A10)+SUMIFS(Resources!B:B,Resources!E:E,Economy!A10)</f>
        <v>3</v>
      </c>
      <c r="C10" s="3">
        <f>SUMIFS(Specials!B:B,Specials!F:F,Economy!A9)+SUMIFS(Specials!B:B,Specials!G:G,Economy!A9)</f>
        <v>1</v>
      </c>
      <c r="D10" s="17">
        <f t="shared" si="3"/>
        <v>3</v>
      </c>
      <c r="E10" s="17">
        <f t="shared" si="0"/>
        <v>0.33333333333333331</v>
      </c>
      <c r="F10" s="17">
        <f t="shared" si="1"/>
        <v>21.333333333333332</v>
      </c>
      <c r="G10" s="21">
        <f t="shared" si="2"/>
        <v>0.78349364905389041</v>
      </c>
      <c r="H10" s="17">
        <f t="shared" si="4"/>
        <v>1.7834936490538904</v>
      </c>
    </row>
    <row r="11" spans="1:8" x14ac:dyDescent="0.25">
      <c r="A11" s="20" t="s">
        <v>16</v>
      </c>
      <c r="B11" s="9">
        <f>SUMIFS(Resources!B:B,Resources!D:D,Economy!A11)+SUMIFS(Resources!B:B,Resources!E:E,Economy!A11)</f>
        <v>3</v>
      </c>
      <c r="C11" s="3">
        <f>SUMIFS(Specials!B:B,Specials!F:F,Economy!A10)+SUMIFS(Specials!B:B,Specials!G:G,Economy!A10)</f>
        <v>2</v>
      </c>
      <c r="D11" s="17">
        <f t="shared" si="3"/>
        <v>1.5</v>
      </c>
      <c r="E11" s="17">
        <f t="shared" si="0"/>
        <v>0.66666666666666663</v>
      </c>
      <c r="F11" s="17">
        <f t="shared" si="1"/>
        <v>21.333333333333332</v>
      </c>
      <c r="G11" s="21">
        <f t="shared" si="2"/>
        <v>0.78349364905389041</v>
      </c>
      <c r="H11" s="17">
        <f t="shared" si="4"/>
        <v>1.7834936490538904</v>
      </c>
    </row>
    <row r="12" spans="1:8" x14ac:dyDescent="0.25">
      <c r="A12" s="20" t="s">
        <v>24</v>
      </c>
      <c r="B12" s="9">
        <f>SUMIFS(Resources!B:B,Resources!D:D,Economy!A12)+SUMIFS(Resources!B:B,Resources!E:E,Economy!A12)</f>
        <v>3</v>
      </c>
      <c r="C12" s="3">
        <f>SUMIFS(Specials!B:B,Specials!F:F,Economy!A11)+SUMIFS(Specials!B:B,Specials!G:G,Economy!A11)</f>
        <v>0</v>
      </c>
      <c r="D12" s="17" t="str">
        <f t="shared" si="3"/>
        <v/>
      </c>
      <c r="E12" s="17" t="str">
        <f t="shared" si="0"/>
        <v/>
      </c>
      <c r="F12" s="17">
        <f t="shared" si="1"/>
        <v>21.333333333333332</v>
      </c>
      <c r="G12" s="21">
        <f t="shared" si="2"/>
        <v>0.78349364905389041</v>
      </c>
      <c r="H12" s="17">
        <f t="shared" si="4"/>
        <v>1.7834936490538904</v>
      </c>
    </row>
    <row r="13" spans="1:8" x14ac:dyDescent="0.25">
      <c r="A13" s="20" t="s">
        <v>15</v>
      </c>
      <c r="B13" s="9">
        <f>SUMIFS(Resources!B:B,Resources!D:D,Economy!A13)+SUMIFS(Resources!B:B,Resources!E:E,Economy!A13)</f>
        <v>3</v>
      </c>
      <c r="C13" s="3">
        <f>SUMIFS(Specials!B:B,Specials!F:F,Economy!A12)+SUMIFS(Specials!B:B,Specials!G:G,Economy!A12)</f>
        <v>0</v>
      </c>
      <c r="D13" s="17" t="str">
        <f t="shared" si="3"/>
        <v/>
      </c>
      <c r="E13" s="17" t="str">
        <f t="shared" si="0"/>
        <v/>
      </c>
      <c r="F13" s="17">
        <f t="shared" si="1"/>
        <v>21.333333333333332</v>
      </c>
      <c r="G13" s="21">
        <f t="shared" si="2"/>
        <v>0.78349364905389041</v>
      </c>
      <c r="H13" s="17">
        <f t="shared" si="4"/>
        <v>1.7834936490538904</v>
      </c>
    </row>
  </sheetData>
  <sortState ref="A2:G14">
    <sortCondition descending="1" ref="B2:B14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workbookViewId="0">
      <selection activeCell="E3" sqref="E3"/>
    </sheetView>
  </sheetViews>
  <sheetFormatPr defaultRowHeight="15" x14ac:dyDescent="0.25"/>
  <cols>
    <col min="1" max="1" width="28" bestFit="1" customWidth="1"/>
    <col min="2" max="2" width="9.5703125" style="17" bestFit="1" customWidth="1"/>
    <col min="3" max="3" width="3.85546875" style="3" bestFit="1" customWidth="1"/>
    <col min="4" max="4" width="16.42578125" style="3" bestFit="1" customWidth="1"/>
    <col min="5" max="5" width="24.28515625" style="37" bestFit="1" customWidth="1"/>
    <col min="6" max="6" width="11" style="46" bestFit="1" customWidth="1"/>
    <col min="7" max="7" width="4.28515625" bestFit="1" customWidth="1"/>
    <col min="8" max="8" width="36.42578125" style="50" bestFit="1" customWidth="1"/>
    <col min="9" max="9" width="23.140625" bestFit="1" customWidth="1"/>
    <col min="10" max="10" width="9.5703125" bestFit="1" customWidth="1"/>
    <col min="11" max="11" width="3.85546875" bestFit="1" customWidth="1"/>
    <col min="12" max="12" width="23" bestFit="1" customWidth="1"/>
    <col min="13" max="13" width="23.140625" bestFit="1" customWidth="1"/>
    <col min="14" max="14" width="9.5703125" bestFit="1" customWidth="1"/>
    <col min="15" max="15" width="3.85546875" bestFit="1" customWidth="1"/>
    <col min="16" max="16" width="42.7109375" bestFit="1" customWidth="1"/>
  </cols>
  <sheetData>
    <row r="1" spans="1:16" s="36" customFormat="1" x14ac:dyDescent="0.25">
      <c r="A1" s="58" t="s">
        <v>147</v>
      </c>
      <c r="B1" s="59"/>
      <c r="C1" s="59"/>
      <c r="D1" s="60"/>
      <c r="E1" s="55" t="s">
        <v>145</v>
      </c>
      <c r="F1" s="56"/>
      <c r="G1" s="56"/>
      <c r="H1" s="57"/>
      <c r="I1" s="36" t="s">
        <v>144</v>
      </c>
      <c r="M1" s="36" t="s">
        <v>182</v>
      </c>
    </row>
    <row r="2" spans="1:16" s="38" customFormat="1" x14ac:dyDescent="0.25">
      <c r="A2" s="39" t="s">
        <v>131</v>
      </c>
      <c r="B2" s="15" t="s">
        <v>132</v>
      </c>
      <c r="C2" s="47" t="s">
        <v>133</v>
      </c>
      <c r="D2" s="47"/>
      <c r="E2" s="39" t="s">
        <v>131</v>
      </c>
      <c r="F2" s="44" t="s">
        <v>132</v>
      </c>
      <c r="G2" s="38" t="s">
        <v>133</v>
      </c>
      <c r="H2" s="40" t="s">
        <v>136</v>
      </c>
      <c r="I2" s="38" t="s">
        <v>131</v>
      </c>
      <c r="J2" s="38" t="s">
        <v>132</v>
      </c>
      <c r="K2" s="38" t="s">
        <v>133</v>
      </c>
      <c r="L2" s="38" t="s">
        <v>136</v>
      </c>
      <c r="M2" s="38" t="s">
        <v>131</v>
      </c>
      <c r="N2" s="38" t="s">
        <v>132</v>
      </c>
      <c r="O2" s="38" t="s">
        <v>133</v>
      </c>
      <c r="P2" s="38" t="s">
        <v>136</v>
      </c>
    </row>
    <row r="3" spans="1:16" x14ac:dyDescent="0.25">
      <c r="A3" t="s">
        <v>88</v>
      </c>
      <c r="B3" s="17" t="str">
        <f>IF(ISNA(VLOOKUP(A3,Specials!C:P,12,FALSE)),"",VLOOKUP(A3,Specials!C:P,12,FALSE))</f>
        <v/>
      </c>
      <c r="C3" s="3" t="e">
        <f>IF(ISNA(VLOOKUP(A3,Specials!'C':Economy!O,8,FALSE)),"",VLOOKUP(A3,Specials!C:P,9,FALSE))</f>
        <v>#N/A</v>
      </c>
      <c r="F3" s="17" t="str">
        <f>IF(ISNA(VLOOKUP(E3,Specials!$C:$P,12,FALSE)),"",VLOOKUP(E3,Specials!$C:$P,12,FALSE))</f>
        <v/>
      </c>
      <c r="G3" s="3" t="str">
        <f>IF(ISNA(VLOOKUP(E3,Specials!$C:$P,9,FALSE)),"",VLOOKUP(E3,Specials!$C:$P,9,FALSE))</f>
        <v/>
      </c>
      <c r="I3" s="37"/>
      <c r="J3" s="17" t="str">
        <f>IF(ISNA(VLOOKUP(I3,Specials!$C:$P,12,FALSE)),"",VLOOKUP(I3,Specials!$C:$P,12,FALSE))</f>
        <v/>
      </c>
      <c r="K3" s="3" t="str">
        <f>IF(ISNA(VLOOKUP(I3,Specials!$C:$P,9,FALSE)),"",VLOOKUP(I3,Specials!$C:$P,9,FALSE))</f>
        <v/>
      </c>
      <c r="L3" s="50" t="s">
        <v>183</v>
      </c>
      <c r="M3" s="37"/>
      <c r="N3" s="17" t="str">
        <f>IF(ISNA(VLOOKUP(M3,Specials!$C:$P,12,FALSE)),"",VLOOKUP(M3,Specials!$C:$P,12,FALSE))</f>
        <v/>
      </c>
      <c r="O3" s="3" t="str">
        <f>IF(ISNA(VLOOKUP(M3,Specials!$C:$P,9,FALSE)),"",VLOOKUP(M3,Specials!$C:$P,9,FALSE))</f>
        <v/>
      </c>
      <c r="P3" s="50"/>
    </row>
    <row r="4" spans="1:16" x14ac:dyDescent="0.25">
      <c r="A4" t="s">
        <v>17</v>
      </c>
      <c r="B4" s="17">
        <f>IF(ISNA(VLOOKUP(A4,Specials!C:P,12,FALSE)),"",VLOOKUP(A4,Specials!C:P,12,FALSE))</f>
        <v>0</v>
      </c>
      <c r="C4" s="3" t="str">
        <f>IF(ISNA(VLOOKUP(A4,Specials!'C':Economy!O,8,FALSE)),"",VLOOKUP(A4,Specials!C:P,9,FALSE))</f>
        <v>You may now build buildings.</v>
      </c>
      <c r="D4" s="3" t="s">
        <v>143</v>
      </c>
      <c r="E4" s="37" t="s">
        <v>93</v>
      </c>
      <c r="F4" s="17" t="str">
        <f>IF(ISNA(VLOOKUP(E4,Specials!C:P,12,FALSE)),"",VLOOKUP(E4,Specials!C:P,12,FALSE))</f>
        <v/>
      </c>
      <c r="G4" s="3" t="str">
        <f>IF(ISNA(VLOOKUP(E4,Specials!C:P,9,FALSE)),"",VLOOKUP(E4,Specials!C:P,9,FALSE))</f>
        <v/>
      </c>
      <c r="H4" s="50" t="s">
        <v>139</v>
      </c>
      <c r="I4" s="37"/>
      <c r="J4" s="17" t="str">
        <f>IF(ISNA(VLOOKUP(I4,Specials!$C:$P,12,FALSE)),"",VLOOKUP(I4,Specials!$C:$P,12,FALSE))</f>
        <v/>
      </c>
      <c r="K4" s="3" t="str">
        <f>IF(ISNA(VLOOKUP(I4,Specials!$C:$P,9,FALSE)),"",VLOOKUP(I4,Specials!$C:$P,9,FALSE))</f>
        <v/>
      </c>
      <c r="L4" s="50"/>
      <c r="M4" s="37"/>
      <c r="N4" s="17" t="str">
        <f>IF(ISNA(VLOOKUP(M4,Specials!$C:$P,12,FALSE)),"",VLOOKUP(M4,Specials!$C:$P,12,FALSE))</f>
        <v/>
      </c>
      <c r="O4" s="3" t="str">
        <f>IF(ISNA(VLOOKUP(M4,Specials!$C:$P,9,FALSE)),"",VLOOKUP(M4,Specials!$C:$P,9,FALSE))</f>
        <v/>
      </c>
      <c r="P4" s="50"/>
    </row>
    <row r="5" spans="1:16" x14ac:dyDescent="0.25">
      <c r="A5" t="s">
        <v>88</v>
      </c>
      <c r="B5" s="17" t="str">
        <f>IF(ISNA(VLOOKUP(A5,Specials!C:P,12,FALSE)),"",VLOOKUP(A5,Specials!C:P,12,FALSE))</f>
        <v/>
      </c>
      <c r="C5" s="3" t="e">
        <f>IF(ISNA(VLOOKUP(A5,Specials!'C':Economy!O,8,FALSE)),"",VLOOKUP(A5,Specials!C:P,9,FALSE))</f>
        <v>#N/A</v>
      </c>
      <c r="E5" s="37" t="s">
        <v>46</v>
      </c>
      <c r="F5" s="17">
        <v>2</v>
      </c>
      <c r="G5" s="3" t="str">
        <f>IF(ISNA(VLOOKUP(E5,Specials!C:P,9,FALSE)),"",VLOOKUP(E5,Specials!C:P,9,FALSE))</f>
        <v/>
      </c>
      <c r="H5" s="50" t="s">
        <v>138</v>
      </c>
      <c r="I5" s="37"/>
      <c r="J5" s="17">
        <v>2</v>
      </c>
      <c r="K5" s="3" t="str">
        <f>IF(ISNA(VLOOKUP(I5,Specials!$C:$P,9,FALSE)),"",VLOOKUP(I5,Specials!$C:$P,9,FALSE))</f>
        <v/>
      </c>
      <c r="L5" s="50"/>
      <c r="M5" s="37"/>
      <c r="N5" s="17" t="str">
        <f>IF(ISNA(VLOOKUP(M5,Specials!$C:$P,12,FALSE)),"",VLOOKUP(M5,Specials!$C:$P,12,FALSE))</f>
        <v/>
      </c>
      <c r="O5" s="3" t="str">
        <f>IF(ISNA(VLOOKUP(M5,Specials!$C:$P,9,FALSE)),"",VLOOKUP(M5,Specials!$C:$P,9,FALSE))</f>
        <v/>
      </c>
      <c r="P5" s="50"/>
    </row>
    <row r="6" spans="1:16" x14ac:dyDescent="0.25">
      <c r="A6" t="s">
        <v>121</v>
      </c>
      <c r="B6" s="17">
        <v>2</v>
      </c>
      <c r="C6" s="3" t="str">
        <f>IF(ISNA(VLOOKUP(A6,Specials!'C':Economy!O,8,FALSE)),"",VLOOKUP(A6,Specials!C:P,9,FALSE))</f>
        <v>You do not need to pay any required Stone for Buildings.</v>
      </c>
      <c r="D6" s="3" t="s">
        <v>143</v>
      </c>
      <c r="E6" s="37" t="s">
        <v>77</v>
      </c>
      <c r="F6" s="17">
        <v>1</v>
      </c>
      <c r="G6" s="3" t="str">
        <f>IF(ISNA(VLOOKUP(E6,Specials!C:P,9,FALSE)),"",VLOOKUP(E6,Specials!C:P,9,FALSE))</f>
        <v>You may trash this card for 1 Food</v>
      </c>
      <c r="H6" s="50" t="s">
        <v>137</v>
      </c>
      <c r="I6" s="37"/>
      <c r="J6" s="17" t="str">
        <f>IF(ISNA(VLOOKUP(I6,Specials!$C:$P,12,FALSE)),"",VLOOKUP(I6,Specials!$C:$P,12,FALSE))</f>
        <v/>
      </c>
      <c r="K6" s="3" t="str">
        <f>IF(ISNA(VLOOKUP(I6,Specials!$C:$P,9,FALSE)),"",VLOOKUP(I6,Specials!$C:$P,9,FALSE))</f>
        <v/>
      </c>
      <c r="L6" s="50"/>
      <c r="M6" s="37"/>
      <c r="N6" s="17" t="str">
        <f>IF(ISNA(VLOOKUP(M6,Specials!$C:$P,12,FALSE)),"",VLOOKUP(M6,Specials!$C:$P,12,FALSE))</f>
        <v/>
      </c>
      <c r="O6" s="3" t="str">
        <f>IF(ISNA(VLOOKUP(M6,Specials!$C:$P,9,FALSE)),"",VLOOKUP(M6,Specials!$C:$P,9,FALSE))</f>
        <v/>
      </c>
      <c r="P6" s="50"/>
    </row>
    <row r="7" spans="1:16" x14ac:dyDescent="0.25">
      <c r="A7" t="s">
        <v>75</v>
      </c>
      <c r="B7" s="17">
        <v>2</v>
      </c>
      <c r="C7" s="3">
        <f>IF(ISNA(VLOOKUP(A7,Specials!'C':Economy!O,8,FALSE)),"",VLOOKUP(A7,Specials!C:P,9,FALSE))</f>
        <v>0</v>
      </c>
      <c r="D7" s="3" t="s">
        <v>146</v>
      </c>
      <c r="E7" s="37" t="s">
        <v>77</v>
      </c>
      <c r="F7" s="17">
        <v>1</v>
      </c>
      <c r="G7" s="3" t="str">
        <f>IF(ISNA(VLOOKUP(E7,Specials!C:P,9,FALSE)),"",VLOOKUP(E7,Specials!C:P,9,FALSE))</f>
        <v>You may trash this card for 1 Food</v>
      </c>
      <c r="H7" s="50" t="s">
        <v>140</v>
      </c>
      <c r="I7" s="37"/>
      <c r="J7" s="17">
        <v>2</v>
      </c>
      <c r="K7" s="3" t="str">
        <f>IF(ISNA(VLOOKUP(I7,Specials!$C:$P,9,FALSE)),"",VLOOKUP(I7,Specials!$C:$P,9,FALSE))</f>
        <v/>
      </c>
      <c r="L7" s="50"/>
      <c r="M7" s="37"/>
      <c r="N7" s="17" t="str">
        <f>IF(ISNA(VLOOKUP(M7,Specials!$C:$P,12,FALSE)),"",VLOOKUP(M7,Specials!$C:$P,12,FALSE))</f>
        <v/>
      </c>
      <c r="O7" s="3" t="str">
        <f>IF(ISNA(VLOOKUP(M7,Specials!$C:$P,9,FALSE)),"",VLOOKUP(M7,Specials!$C:$P,9,FALSE))</f>
        <v/>
      </c>
      <c r="P7" s="50"/>
    </row>
    <row r="8" spans="1:16" x14ac:dyDescent="0.25">
      <c r="A8" t="s">
        <v>96</v>
      </c>
      <c r="B8" s="17">
        <v>1</v>
      </c>
      <c r="C8" s="3" t="e">
        <f>IF(ISNA(VLOOKUP(A8,Specials!'C':Economy!O,8,FALSE)),"",VLOOKUP(A8,Specials!C:P,9,FALSE))</f>
        <v>#N/A</v>
      </c>
      <c r="D8" s="3" t="s">
        <v>151</v>
      </c>
      <c r="E8" s="37" t="s">
        <v>91</v>
      </c>
      <c r="F8" s="17" t="str">
        <f>IF(ISNA(VLOOKUP(E8,Specials!C:P,12,FALSE)),"",VLOOKUP(E8,Specials!C:P,12,FALSE))</f>
        <v/>
      </c>
      <c r="G8" s="3" t="str">
        <f>IF(ISNA(VLOOKUP(E8,Specials!C:P,9,FALSE)),"",VLOOKUP(E8,Specials!C:P,9,FALSE))</f>
        <v/>
      </c>
      <c r="H8" s="50" t="s">
        <v>139</v>
      </c>
      <c r="I8" s="37"/>
      <c r="J8" s="17">
        <v>2</v>
      </c>
      <c r="K8" s="3" t="str">
        <f>IF(ISNA(VLOOKUP(I8,Specials!$C:$P,9,FALSE)),"",VLOOKUP(I8,Specials!$C:$P,9,FALSE))</f>
        <v/>
      </c>
      <c r="L8" s="50"/>
      <c r="M8" s="37"/>
      <c r="N8" s="17" t="str">
        <f>IF(ISNA(VLOOKUP(M8,Specials!$C:$P,12,FALSE)),"",VLOOKUP(M8,Specials!$C:$P,12,FALSE))</f>
        <v/>
      </c>
      <c r="O8" s="3" t="str">
        <f>IF(ISNA(VLOOKUP(M8,Specials!$C:$P,9,FALSE)),"",VLOOKUP(M8,Specials!$C:$P,9,FALSE))</f>
        <v/>
      </c>
      <c r="P8" s="50"/>
    </row>
    <row r="9" spans="1:16" x14ac:dyDescent="0.25">
      <c r="A9" t="s">
        <v>97</v>
      </c>
      <c r="B9" s="17">
        <v>2</v>
      </c>
      <c r="C9" s="3" t="e">
        <f>IF(ISNA(VLOOKUP(A9,Specials!'C':Economy!O,8,FALSE)),"",VLOOKUP(A9,Specials!C:P,9,FALSE))</f>
        <v>#N/A</v>
      </c>
      <c r="D9" s="3" t="s">
        <v>152</v>
      </c>
      <c r="E9" s="37" t="s">
        <v>41</v>
      </c>
      <c r="F9" s="17">
        <v>2</v>
      </c>
      <c r="G9" s="3">
        <f>IF(ISNA(VLOOKUP(E9,Specials!C:P,9,FALSE)),"",VLOOKUP(E9,Specials!C:P,9,FALSE))</f>
        <v>0</v>
      </c>
      <c r="H9" s="50" t="s">
        <v>138</v>
      </c>
      <c r="I9" s="37"/>
      <c r="J9" s="17" t="str">
        <f>IF(ISNA(VLOOKUP(I9,Specials!$C:$P,12,FALSE)),"",VLOOKUP(I9,Specials!$C:$P,12,FALSE))</f>
        <v/>
      </c>
      <c r="K9" s="3" t="str">
        <f>IF(ISNA(VLOOKUP(I9,Specials!$C:$P,9,FALSE)),"",VLOOKUP(I9,Specials!$C:$P,9,FALSE))</f>
        <v/>
      </c>
      <c r="L9" s="50"/>
      <c r="M9" s="37"/>
      <c r="N9" s="17" t="str">
        <f>IF(ISNA(VLOOKUP(M9,Specials!$C:$P,12,FALSE)),"",VLOOKUP(M9,Specials!$C:$P,12,FALSE))</f>
        <v/>
      </c>
      <c r="O9" s="3" t="str">
        <f>IF(ISNA(VLOOKUP(M9,Specials!$C:$P,9,FALSE)),"",VLOOKUP(M9,Specials!$C:$P,9,FALSE))</f>
        <v/>
      </c>
      <c r="P9" s="50"/>
    </row>
    <row r="10" spans="1:16" x14ac:dyDescent="0.25">
      <c r="A10" t="s">
        <v>96</v>
      </c>
      <c r="B10" s="17">
        <v>1</v>
      </c>
      <c r="C10" s="3" t="e">
        <f>IF(ISNA(VLOOKUP(A10,Specials!'C':Economy!O,8,FALSE)),"",VLOOKUP(A10,Specials!C:P,9,FALSE))</f>
        <v>#N/A</v>
      </c>
      <c r="D10" s="3" t="s">
        <v>151</v>
      </c>
      <c r="E10" s="37" t="s">
        <v>41</v>
      </c>
      <c r="F10" s="17">
        <v>1</v>
      </c>
      <c r="G10" s="3">
        <f>IF(ISNA(VLOOKUP(E10,Specials!C:P,9,FALSE)),"",VLOOKUP(E10,Specials!C:P,9,FALSE))</f>
        <v>0</v>
      </c>
      <c r="H10" s="50" t="s">
        <v>141</v>
      </c>
      <c r="I10" s="52"/>
      <c r="J10" s="17" t="str">
        <f>IF(ISNA(VLOOKUP(I10,Specials!$C:$P,12,FALSE)),"",VLOOKUP(I10,Specials!$C:$P,12,FALSE))</f>
        <v/>
      </c>
      <c r="K10" s="3" t="str">
        <f>IF(ISNA(VLOOKUP(I10,Specials!$C:$P,9,FALSE)),"",VLOOKUP(I10,Specials!$C:$P,9,FALSE))</f>
        <v/>
      </c>
      <c r="L10" s="50"/>
      <c r="M10" s="52"/>
      <c r="N10" s="17" t="str">
        <f>IF(ISNA(VLOOKUP(M10,Specials!$C:$P,12,FALSE)),"",VLOOKUP(M10,Specials!$C:$P,12,FALSE))</f>
        <v/>
      </c>
      <c r="O10" s="3" t="str">
        <f>IF(ISNA(VLOOKUP(M10,Specials!$C:$P,9,FALSE)),"",VLOOKUP(M10,Specials!$C:$P,9,FALSE))</f>
        <v/>
      </c>
      <c r="P10" s="50"/>
    </row>
    <row r="11" spans="1:16" x14ac:dyDescent="0.25">
      <c r="A11" t="s">
        <v>101</v>
      </c>
      <c r="B11" s="17">
        <v>2</v>
      </c>
      <c r="C11" s="3" t="e">
        <f>IF(ISNA(VLOOKUP(A11,Specials!'C':Economy!O,8,FALSE)),"",VLOOKUP(A11,Specials!C:P,9,FALSE))</f>
        <v>#N/A</v>
      </c>
      <c r="D11" s="3" t="s">
        <v>153</v>
      </c>
      <c r="E11" s="37" t="s">
        <v>129</v>
      </c>
      <c r="F11" s="17">
        <v>1</v>
      </c>
      <c r="G11" s="3">
        <f>IF(ISNA(VLOOKUP(E11,Specials!C:P,9,FALSE)),"",VLOOKUP(E11,Specials!C:P,9,FALSE))</f>
        <v>0</v>
      </c>
      <c r="H11" s="50" t="s">
        <v>141</v>
      </c>
      <c r="I11" s="37"/>
      <c r="J11" s="17">
        <v>2</v>
      </c>
      <c r="K11" s="3" t="str">
        <f>IF(ISNA(VLOOKUP(I11,Specials!$C:$P,9,FALSE)),"",VLOOKUP(I11,Specials!$C:$P,9,FALSE))</f>
        <v/>
      </c>
      <c r="L11" s="50"/>
      <c r="M11" s="37"/>
      <c r="N11" s="17" t="str">
        <f>IF(ISNA(VLOOKUP(M11,Specials!$C:$P,12,FALSE)),"",VLOOKUP(M11,Specials!$C:$P,12,FALSE))</f>
        <v/>
      </c>
      <c r="O11" s="3" t="str">
        <f>IF(ISNA(VLOOKUP(M11,Specials!$C:$P,9,FALSE)),"",VLOOKUP(M11,Specials!$C:$P,9,FALSE))</f>
        <v/>
      </c>
      <c r="P11" s="50"/>
    </row>
    <row r="12" spans="1:16" x14ac:dyDescent="0.25">
      <c r="A12" s="41" t="s">
        <v>43</v>
      </c>
      <c r="B12" s="17">
        <v>2</v>
      </c>
      <c r="C12" s="3">
        <v>40</v>
      </c>
      <c r="E12" s="37" t="s">
        <v>95</v>
      </c>
      <c r="F12" s="17" t="str">
        <f>IF(ISNA(VLOOKUP(E12,Specials!C:P,12,FALSE)),"",VLOOKUP(E12,Specials!C:P,12,FALSE))</f>
        <v/>
      </c>
      <c r="G12" s="3" t="str">
        <f>IF(ISNA(VLOOKUP(E12,Specials!C:P,9,FALSE)),"",VLOOKUP(E12,Specials!C:P,9,FALSE))</f>
        <v/>
      </c>
      <c r="H12" s="50" t="s">
        <v>15</v>
      </c>
      <c r="I12" s="37"/>
      <c r="J12" s="17">
        <v>2</v>
      </c>
      <c r="K12" s="3" t="str">
        <f>IF(ISNA(VLOOKUP(I12,Specials!$C:$P,9,FALSE)),"",VLOOKUP(I12,Specials!$C:$P,9,FALSE))</f>
        <v/>
      </c>
      <c r="L12" s="50"/>
      <c r="M12" s="37"/>
      <c r="N12" s="17" t="str">
        <f>IF(ISNA(VLOOKUP(M12,Specials!$C:$P,12,FALSE)),"",VLOOKUP(M12,Specials!$C:$P,12,FALSE))</f>
        <v/>
      </c>
      <c r="O12" s="3" t="str">
        <f>IF(ISNA(VLOOKUP(M12,Specials!$C:$P,9,FALSE)),"",VLOOKUP(M12,Specials!$C:$P,9,FALSE))</f>
        <v/>
      </c>
      <c r="P12" s="50"/>
    </row>
    <row r="13" spans="1:16" x14ac:dyDescent="0.25">
      <c r="B13" s="17" t="str">
        <f>IF(ISNA(VLOOKUP(A14,Specials!C:P,12,FALSE)),"",VLOOKUP(A14,Specials!C:P,12,FALSE))</f>
        <v/>
      </c>
      <c r="E13" s="37" t="s">
        <v>94</v>
      </c>
      <c r="F13" s="17" t="str">
        <f>IF(ISNA(VLOOKUP(E13,Specials!C:P,12,FALSE)),"",VLOOKUP(E13,Specials!C:P,12,FALSE))</f>
        <v/>
      </c>
      <c r="G13" s="3" t="str">
        <f>IF(ISNA(VLOOKUP(E13,Specials!C:P,9,FALSE)),"",VLOOKUP(E13,Specials!C:P,9,FALSE))</f>
        <v/>
      </c>
      <c r="H13" s="50" t="s">
        <v>98</v>
      </c>
      <c r="I13" s="37"/>
      <c r="J13" s="17">
        <v>2</v>
      </c>
      <c r="K13" s="3" t="str">
        <f>IF(ISNA(VLOOKUP(I13,Specials!$C:$P,9,FALSE)),"",VLOOKUP(I13,Specials!$C:$P,9,FALSE))</f>
        <v/>
      </c>
      <c r="L13" s="50"/>
      <c r="M13" s="37"/>
      <c r="N13" s="17" t="str">
        <f>IF(ISNA(VLOOKUP(M13,Specials!$C:$P,12,FALSE)),"",VLOOKUP(M13,Specials!$C:$P,12,FALSE))</f>
        <v/>
      </c>
      <c r="O13" s="3" t="str">
        <f>IF(ISNA(VLOOKUP(M13,Specials!$C:$P,9,FALSE)),"",VLOOKUP(M13,Specials!$C:$P,9,FALSE))</f>
        <v/>
      </c>
      <c r="P13" s="50"/>
    </row>
    <row r="14" spans="1:16" x14ac:dyDescent="0.25">
      <c r="B14" s="17" t="str">
        <f>IF(ISNA(VLOOKUP(A15,Specials!C:P,12,FALSE)),"",VLOOKUP(A15,Specials!C:P,12,FALSE))</f>
        <v/>
      </c>
      <c r="E14" s="37" t="s">
        <v>53</v>
      </c>
      <c r="F14" s="17" t="str">
        <f>IF(ISNA(VLOOKUP(E14,Specials!C:P,12,FALSE)),"",VLOOKUP(E14,Specials!C:P,12,FALSE))</f>
        <v/>
      </c>
      <c r="G14" s="3" t="str">
        <f>IF(ISNA(VLOOKUP(E14,Specials!C:P,9,FALSE)),"",VLOOKUP(E14,Specials!C:P,9,FALSE))</f>
        <v/>
      </c>
      <c r="H14" s="50" t="s">
        <v>25</v>
      </c>
      <c r="I14" s="37"/>
      <c r="J14" s="17" t="str">
        <f>IF(ISNA(VLOOKUP(I14,Specials!$C:$P,12,FALSE)),"",VLOOKUP(I14,Specials!$C:$P,12,FALSE))</f>
        <v/>
      </c>
      <c r="K14" s="3" t="str">
        <f>IF(ISNA(VLOOKUP(I14,Specials!$C:$P,9,FALSE)),"",VLOOKUP(I14,Specials!$C:$P,9,FALSE))</f>
        <v/>
      </c>
      <c r="L14" s="50"/>
      <c r="M14" s="37"/>
      <c r="N14" s="17" t="str">
        <f>IF(ISNA(VLOOKUP(M14,Specials!$C:$P,12,FALSE)),"",VLOOKUP(M14,Specials!$C:$P,12,FALSE))</f>
        <v/>
      </c>
      <c r="O14" s="3" t="str">
        <f>IF(ISNA(VLOOKUP(M14,Specials!$C:$P,9,FALSE)),"",VLOOKUP(M14,Specials!$C:$P,9,FALSE))</f>
        <v/>
      </c>
      <c r="P14" s="50"/>
    </row>
    <row r="15" spans="1:16" x14ac:dyDescent="0.25">
      <c r="B15" s="17" t="str">
        <f>IF(ISNA(VLOOKUP(A16,Specials!C:P,12,FALSE)),"",VLOOKUP(A16,Specials!C:P,12,FALSE))</f>
        <v/>
      </c>
      <c r="E15" s="37" t="s">
        <v>95</v>
      </c>
      <c r="F15" s="17" t="str">
        <f>IF(ISNA(VLOOKUP(E15,Specials!C:P,12,FALSE)),"",VLOOKUP(E15,Specials!C:P,12,FALSE))</f>
        <v/>
      </c>
      <c r="G15" s="3" t="str">
        <f>IF(ISNA(VLOOKUP(E15,Specials!C:P,9,FALSE)),"",VLOOKUP(E15,Specials!C:P,9,FALSE))</f>
        <v/>
      </c>
      <c r="H15" s="50" t="s">
        <v>15</v>
      </c>
      <c r="I15" s="37"/>
      <c r="J15" s="17" t="str">
        <f>IF(ISNA(VLOOKUP(I15,Specials!$C:$P,12,FALSE)),"",VLOOKUP(I15,Specials!$C:$P,12,FALSE))</f>
        <v/>
      </c>
      <c r="K15" s="3" t="str">
        <f>IF(ISNA(VLOOKUP(I15,Specials!$C:$P,9,FALSE)),"",VLOOKUP(I15,Specials!$C:$P,9,FALSE))</f>
        <v/>
      </c>
      <c r="L15" s="50"/>
      <c r="M15" s="37"/>
      <c r="N15" s="17" t="str">
        <f>IF(ISNA(VLOOKUP(M15,Specials!$C:$P,12,FALSE)),"",VLOOKUP(M15,Specials!$C:$P,12,FALSE))</f>
        <v/>
      </c>
      <c r="O15" s="3" t="str">
        <f>IF(ISNA(VLOOKUP(M15,Specials!$C:$P,9,FALSE)),"",VLOOKUP(M15,Specials!$C:$P,9,FALSE))</f>
        <v/>
      </c>
      <c r="P15" s="50"/>
    </row>
    <row r="16" spans="1:16" x14ac:dyDescent="0.25">
      <c r="B16" s="17" t="str">
        <f>IF(ISNA(VLOOKUP(A17,Specials!C:P,12,FALSE)),"",VLOOKUP(A17,Specials!C:P,12,FALSE))</f>
        <v/>
      </c>
      <c r="F16" s="17" t="str">
        <f>IF(ISNA(VLOOKUP(E16,Specials!C:P,12,FALSE)),"",VLOOKUP(E16,Specials!C:P,12,FALSE))</f>
        <v/>
      </c>
      <c r="G16" s="3" t="str">
        <f>IF(ISNA(VLOOKUP(E16,Specials!C:P,9,FALSE)),"",VLOOKUP(E16,Specials!C:P,9,FALSE))</f>
        <v/>
      </c>
      <c r="I16" s="37"/>
      <c r="J16" s="17" t="str">
        <f>IF(ISNA(VLOOKUP(I16,Specials!$C:$P,12,FALSE)),"",VLOOKUP(I16,Specials!$C:$P,12,FALSE))</f>
        <v/>
      </c>
      <c r="K16" s="3" t="str">
        <f>IF(ISNA(VLOOKUP(I16,Specials!$C:$P,9,FALSE)),"",VLOOKUP(I16,Specials!$C:$P,9,FALSE))</f>
        <v/>
      </c>
      <c r="L16" s="50"/>
      <c r="M16" s="37"/>
      <c r="N16" s="17" t="str">
        <f>IF(ISNA(VLOOKUP(M16,Specials!$C:$P,12,FALSE)),"",VLOOKUP(M16,Specials!$C:$P,12,FALSE))</f>
        <v/>
      </c>
      <c r="O16" s="3" t="str">
        <f>IF(ISNA(VLOOKUP(M16,Specials!$C:$P,9,FALSE)),"",VLOOKUP(M16,Specials!$C:$P,9,FALSE))</f>
        <v/>
      </c>
      <c r="P16" s="50"/>
    </row>
    <row r="17" spans="1:16" x14ac:dyDescent="0.25">
      <c r="B17" s="17" t="str">
        <f>IF(ISNA(VLOOKUP(A18,Specials!C:P,12,FALSE)),"",VLOOKUP(A18,Specials!C:P,12,FALSE))</f>
        <v/>
      </c>
      <c r="F17" s="17" t="str">
        <f>IF(ISNA(VLOOKUP(E17,Specials!C:P,12,FALSE)),"",VLOOKUP(E17,Specials!C:P,12,FALSE))</f>
        <v/>
      </c>
      <c r="G17" s="3" t="str">
        <f>IF(ISNA(VLOOKUP(E17,Specials!C:P,9,FALSE)),"",VLOOKUP(E17,Specials!C:P,9,FALSE))</f>
        <v/>
      </c>
      <c r="I17" s="37"/>
      <c r="J17" s="17" t="str">
        <f>IF(ISNA(VLOOKUP(I17,Specials!$C:$P,12,FALSE)),"",VLOOKUP(I17,Specials!$C:$P,12,FALSE))</f>
        <v/>
      </c>
      <c r="K17" s="3" t="str">
        <f>IF(ISNA(VLOOKUP(I17,Specials!$C:$P,9,FALSE)),"",VLOOKUP(I17,Specials!$C:$P,9,FALSE))</f>
        <v/>
      </c>
      <c r="L17" s="50"/>
      <c r="M17" s="37"/>
      <c r="N17" s="17" t="str">
        <f>IF(ISNA(VLOOKUP(M17,Specials!$C:$P,12,FALSE)),"",VLOOKUP(M17,Specials!$C:$P,12,FALSE))</f>
        <v/>
      </c>
      <c r="O17" s="3" t="str">
        <f>IF(ISNA(VLOOKUP(M17,Specials!$C:$P,9,FALSE)),"",VLOOKUP(M17,Specials!$C:$P,9,FALSE))</f>
        <v/>
      </c>
      <c r="P17" s="50"/>
    </row>
    <row r="18" spans="1:16" x14ac:dyDescent="0.25">
      <c r="B18" s="17" t="str">
        <f>IF(ISNA(VLOOKUP(A19,Specials!C:P,12,FALSE)),"",VLOOKUP(A19,Specials!C:P,12,FALSE))</f>
        <v/>
      </c>
      <c r="F18" s="17" t="str">
        <f>IF(ISNA(VLOOKUP(E18,Specials!C:P,12,FALSE)),"",VLOOKUP(E18,Specials!C:P,12,FALSE))</f>
        <v/>
      </c>
      <c r="G18" s="3" t="str">
        <f>IF(ISNA(VLOOKUP(E18,Specials!C:P,9,FALSE)),"",VLOOKUP(E18,Specials!C:P,9,FALSE))</f>
        <v/>
      </c>
      <c r="I18" s="37"/>
      <c r="J18" s="17" t="str">
        <f>IF(ISNA(VLOOKUP(I18,Specials!$C:$P,12,FALSE)),"",VLOOKUP(I18,Specials!$C:$P,12,FALSE))</f>
        <v/>
      </c>
      <c r="K18" s="3" t="str">
        <f>IF(ISNA(VLOOKUP(I18,Specials!$C:$P,9,FALSE)),"",VLOOKUP(I18,Specials!$C:$P,9,FALSE))</f>
        <v/>
      </c>
      <c r="L18" s="50"/>
      <c r="M18" s="37"/>
      <c r="N18" s="17" t="str">
        <f>IF(ISNA(VLOOKUP(M18,Specials!$C:$P,12,FALSE)),"",VLOOKUP(M18,Specials!$C:$P,12,FALSE))</f>
        <v/>
      </c>
      <c r="O18" s="3" t="str">
        <f>IF(ISNA(VLOOKUP(M18,Specials!$C:$P,9,FALSE)),"",VLOOKUP(M18,Specials!$C:$P,9,FALSE))</f>
        <v/>
      </c>
      <c r="P18" s="50"/>
    </row>
    <row r="19" spans="1:16" x14ac:dyDescent="0.25">
      <c r="B19" s="17" t="str">
        <f>IF(ISNA(VLOOKUP(A19,Specials!C:P,12,FALSE)),"",VLOOKUP(A19,Specials!C:P,12,FALSE))</f>
        <v/>
      </c>
      <c r="E19" s="37" t="s">
        <v>148</v>
      </c>
      <c r="F19" s="17">
        <f>IF(ISNA(VLOOKUP(E19,Specials!C:P,12,FALSE)),"",VLOOKUP(E19,Specials!C:P,12,FALSE))</f>
        <v>0</v>
      </c>
      <c r="G19" s="3">
        <v>90</v>
      </c>
      <c r="H19" s="50" t="s">
        <v>150</v>
      </c>
      <c r="I19" s="37"/>
      <c r="J19" s="17" t="str">
        <f>IF(ISNA(VLOOKUP(I19,Specials!$C:$P,12,FALSE)),"",VLOOKUP(I19,Specials!$C:$P,12,FALSE))</f>
        <v/>
      </c>
      <c r="K19" s="3" t="str">
        <f>IF(ISNA(VLOOKUP(I19,Specials!$C:$P,9,FALSE)),"",VLOOKUP(I19,Specials!$C:$P,9,FALSE))</f>
        <v/>
      </c>
      <c r="L19" s="50"/>
      <c r="M19" s="37"/>
      <c r="N19" s="17" t="str">
        <f>IF(ISNA(VLOOKUP(M19,Specials!$C:$P,12,FALSE)),"",VLOOKUP(M19,Specials!$C:$P,12,FALSE))</f>
        <v/>
      </c>
      <c r="O19" s="3" t="str">
        <f>IF(ISNA(VLOOKUP(M19,Specials!$C:$P,9,FALSE)),"",VLOOKUP(M19,Specials!$C:$P,9,FALSE))</f>
        <v/>
      </c>
      <c r="P19" s="50"/>
    </row>
    <row r="20" spans="1:16" s="41" customFormat="1" x14ac:dyDescent="0.25">
      <c r="B20" s="17" t="str">
        <f>IF(ISNA(VLOOKUP(A20,Specials!C:P,12,FALSE)),"",VLOOKUP(A20,Specials!C:P,12,FALSE))</f>
        <v/>
      </c>
      <c r="C20" s="3"/>
      <c r="D20" s="3"/>
      <c r="E20" s="37" t="s">
        <v>103</v>
      </c>
      <c r="F20" s="17">
        <v>2</v>
      </c>
      <c r="G20" s="3">
        <v>250</v>
      </c>
      <c r="H20" s="50" t="s">
        <v>149</v>
      </c>
      <c r="I20" s="37"/>
      <c r="J20" s="17" t="str">
        <f>IF(ISNA(VLOOKUP(I20,Specials!$C:$P,12,FALSE)),"",VLOOKUP(I20,Specials!$C:$P,12,FALSE))</f>
        <v/>
      </c>
      <c r="K20" s="3" t="str">
        <f>IF(ISNA(VLOOKUP(I20,Specials!$C:$P,9,FALSE)),"",VLOOKUP(I20,Specials!$C:$P,9,FALSE))</f>
        <v/>
      </c>
      <c r="L20" s="50"/>
      <c r="M20" s="37"/>
      <c r="N20" s="17" t="str">
        <f>IF(ISNA(VLOOKUP(M20,Specials!$C:$P,12,FALSE)),"",VLOOKUP(M20,Specials!$C:$P,12,FALSE))</f>
        <v/>
      </c>
      <c r="O20" s="3" t="str">
        <f>IF(ISNA(VLOOKUP(M20,Specials!$C:$P,9,FALSE)),"",VLOOKUP(M20,Specials!$C:$P,9,FALSE))</f>
        <v/>
      </c>
      <c r="P20" s="50"/>
    </row>
    <row r="21" spans="1:16" s="41" customFormat="1" ht="15.75" thickBot="1" x14ac:dyDescent="0.3">
      <c r="B21" s="17"/>
      <c r="C21" s="3"/>
      <c r="D21" s="3"/>
      <c r="E21" s="37" t="s">
        <v>102</v>
      </c>
      <c r="F21" s="17">
        <f>IF(ISNA(VLOOKUP(E21,Specials!C:P,12,FALSE)),"",VLOOKUP(E21,Specials!C:P,12,FALSE))</f>
        <v>0</v>
      </c>
      <c r="G21" s="3">
        <v>240</v>
      </c>
      <c r="H21" s="50" t="s">
        <v>142</v>
      </c>
      <c r="I21" s="37" t="s">
        <v>32</v>
      </c>
      <c r="J21" s="17">
        <f>IF(ISNA(VLOOKUP(I21,Specials!$C:$P,12,FALSE)),"",VLOOKUP(I21,Specials!$C:$P,12,FALSE))</f>
        <v>0</v>
      </c>
      <c r="K21" s="3">
        <v>240</v>
      </c>
      <c r="L21" s="50"/>
      <c r="M21" s="37"/>
      <c r="N21" s="17" t="str">
        <f>IF(ISNA(VLOOKUP(M21,Specials!$C:$P,12,FALSE)),"",VLOOKUP(M21,Specials!$C:$P,12,FALSE))</f>
        <v/>
      </c>
      <c r="O21" s="3" t="str">
        <f>IF(ISNA(VLOOKUP(M21,Specials!$C:$P,9,FALSE)),"",VLOOKUP(M21,Specials!$C:$P,9,FALSE))</f>
        <v/>
      </c>
      <c r="P21" s="50"/>
    </row>
    <row r="22" spans="1:16" s="42" customFormat="1" ht="15.75" thickTop="1" x14ac:dyDescent="0.25">
      <c r="A22" s="42" t="s">
        <v>134</v>
      </c>
      <c r="B22" s="49">
        <f>SUM(B3:B21)</f>
        <v>12</v>
      </c>
      <c r="C22" s="48" t="e">
        <f>SUM(C3:C21)</f>
        <v>#N/A</v>
      </c>
      <c r="D22" s="48"/>
      <c r="E22" s="43" t="s">
        <v>134</v>
      </c>
      <c r="F22" s="45">
        <f>SUM(F3:F21)</f>
        <v>10</v>
      </c>
      <c r="G22" s="42">
        <f>SUM(G3:G21)</f>
        <v>580</v>
      </c>
      <c r="H22" s="51"/>
      <c r="I22" s="43" t="s">
        <v>134</v>
      </c>
      <c r="J22" s="45">
        <f>SUM(J3:J21)</f>
        <v>12</v>
      </c>
      <c r="K22" s="42">
        <f>SUM(K3:K21)</f>
        <v>240</v>
      </c>
      <c r="L22" s="51"/>
    </row>
    <row r="23" spans="1:16" x14ac:dyDescent="0.25">
      <c r="A23" t="s">
        <v>135</v>
      </c>
      <c r="B23" s="17" t="e">
        <f>C22/B22</f>
        <v>#N/A</v>
      </c>
      <c r="E23" s="37" t="s">
        <v>135</v>
      </c>
      <c r="F23" s="46">
        <f>G22/F22</f>
        <v>58</v>
      </c>
      <c r="I23" s="37" t="s">
        <v>135</v>
      </c>
      <c r="J23" s="46">
        <f>K22/J22</f>
        <v>20</v>
      </c>
      <c r="L23" s="50"/>
    </row>
  </sheetData>
  <mergeCells count="2">
    <mergeCell ref="E1:H1"/>
    <mergeCell ref="A1:D1"/>
  </mergeCells>
  <dataValidations count="1">
    <dataValidation type="list" allowBlank="1" showInputMessage="1" showErrorMessage="1" sqref="E3:E12 A12 A16:A20 I3:I9 I11:I21 A3:A10 M3:M9 M11:M21">
      <formula1>$C$3:$C$55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Specials!$C$3:$C$55</xm:f>
          </x14:formula1>
          <xm:sqref>E14:E21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F7" sqref="F7"/>
    </sheetView>
  </sheetViews>
  <sheetFormatPr defaultRowHeight="15" x14ac:dyDescent="0.25"/>
  <cols>
    <col min="2" max="2" width="10.42578125" style="3" bestFit="1" customWidth="1"/>
    <col min="3" max="3" width="10.42578125" style="3" customWidth="1"/>
    <col min="4" max="4" width="17.85546875" bestFit="1" customWidth="1"/>
    <col min="5" max="5" width="10" style="3" bestFit="1" customWidth="1"/>
    <col min="6" max="6" width="7.85546875" style="3" bestFit="1" customWidth="1"/>
    <col min="7" max="7" width="9.42578125" style="3" bestFit="1" customWidth="1"/>
  </cols>
  <sheetData>
    <row r="1" spans="1:7" x14ac:dyDescent="0.25">
      <c r="B1" s="3" t="s">
        <v>165</v>
      </c>
      <c r="D1" t="s">
        <v>166</v>
      </c>
    </row>
    <row r="2" spans="1:7" x14ac:dyDescent="0.25">
      <c r="A2" t="s">
        <v>171</v>
      </c>
      <c r="B2" s="3" t="s">
        <v>133</v>
      </c>
      <c r="C2" s="3" t="s">
        <v>172</v>
      </c>
      <c r="E2" s="3" t="s">
        <v>254</v>
      </c>
      <c r="F2" s="3" t="s">
        <v>255</v>
      </c>
      <c r="G2" s="3" t="s">
        <v>172</v>
      </c>
    </row>
    <row r="3" spans="1:7" x14ac:dyDescent="0.25">
      <c r="A3">
        <v>1</v>
      </c>
      <c r="B3" s="3">
        <v>10</v>
      </c>
      <c r="C3" s="3">
        <f>B3/A3</f>
        <v>10</v>
      </c>
      <c r="D3" t="s">
        <v>253</v>
      </c>
      <c r="E3" s="3">
        <v>1</v>
      </c>
      <c r="F3" s="3">
        <v>10</v>
      </c>
      <c r="G3" s="3">
        <f>SUM(F$3:F3) / A3</f>
        <v>10</v>
      </c>
    </row>
    <row r="4" spans="1:7" x14ac:dyDescent="0.25">
      <c r="A4">
        <v>2</v>
      </c>
      <c r="B4" s="3">
        <v>30</v>
      </c>
      <c r="C4" s="3">
        <f t="shared" ref="C4:C7" si="0">B4/A4</f>
        <v>15</v>
      </c>
      <c r="D4" t="s">
        <v>257</v>
      </c>
      <c r="E4" s="3">
        <v>2</v>
      </c>
      <c r="F4" s="3">
        <v>20</v>
      </c>
      <c r="G4" s="3">
        <f>SUM(F$3:F4) / A4</f>
        <v>15</v>
      </c>
    </row>
    <row r="5" spans="1:7" x14ac:dyDescent="0.25">
      <c r="A5">
        <v>3</v>
      </c>
      <c r="B5" s="3">
        <v>60</v>
      </c>
      <c r="C5" s="3">
        <f t="shared" si="0"/>
        <v>20</v>
      </c>
      <c r="D5" t="s">
        <v>256</v>
      </c>
      <c r="E5" s="3">
        <v>2</v>
      </c>
      <c r="F5" s="3">
        <v>25</v>
      </c>
      <c r="G5" s="3">
        <f>SUM(F$3:F5) / A5</f>
        <v>18.333333333333332</v>
      </c>
    </row>
    <row r="6" spans="1:7" x14ac:dyDescent="0.25">
      <c r="A6">
        <v>4</v>
      </c>
      <c r="B6" s="3">
        <v>100</v>
      </c>
      <c r="C6" s="3">
        <f t="shared" si="0"/>
        <v>25</v>
      </c>
      <c r="D6" t="s">
        <v>258</v>
      </c>
      <c r="E6" s="3">
        <v>3</v>
      </c>
      <c r="F6" s="3">
        <v>30</v>
      </c>
      <c r="G6" s="3">
        <f>SUM(F$3:F6) / A6</f>
        <v>21.25</v>
      </c>
    </row>
    <row r="7" spans="1:7" x14ac:dyDescent="0.25">
      <c r="A7">
        <v>5</v>
      </c>
      <c r="B7" s="3">
        <v>150</v>
      </c>
      <c r="C7" s="3">
        <f t="shared" si="0"/>
        <v>30</v>
      </c>
      <c r="D7" t="s">
        <v>259</v>
      </c>
      <c r="E7" s="3">
        <v>3</v>
      </c>
      <c r="F7" s="3">
        <v>35</v>
      </c>
      <c r="G7" s="3">
        <f>SUM(F$3:F7) / A7</f>
        <v>24</v>
      </c>
    </row>
  </sheetData>
  <pageMargins left="0.7" right="0.7" top="0.75" bottom="0.75" header="0.3" footer="0.3"/>
  <ignoredErrors>
    <ignoredError sqref="G4:G6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Specials</vt:lpstr>
      <vt:lpstr>Resources</vt:lpstr>
      <vt:lpstr>Economy</vt:lpstr>
      <vt:lpstr>Scenarios</vt:lpstr>
      <vt:lpstr>Ladders</vt:lpstr>
      <vt:lpstr>Resources!Cards</vt:lpstr>
      <vt:lpstr>Specials!Cards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</dc:creator>
  <cp:lastModifiedBy>andy</cp:lastModifiedBy>
  <dcterms:created xsi:type="dcterms:W3CDTF">2014-09-29T01:08:49Z</dcterms:created>
  <dcterms:modified xsi:type="dcterms:W3CDTF">2016-11-23T04:54:58Z</dcterms:modified>
</cp:coreProperties>
</file>