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Actions per Game" sheetId="7" r:id="rId4"/>
    <sheet name="Scenarios" sheetId="3" r:id="rId5"/>
    <sheet name="Ladders" sheetId="4" r:id="rId6"/>
  </sheets>
  <definedNames>
    <definedName name="Cards" localSheetId="1">Resources!$C$2:$C$16</definedName>
    <definedName name="Cards" localSheetId="0">Specials!$C$2:$C$63</definedName>
  </definedNames>
  <calcPr calcId="152511"/>
</workbook>
</file>

<file path=xl/calcChain.xml><?xml version="1.0" encoding="utf-8"?>
<calcChain xmlns="http://schemas.openxmlformats.org/spreadsheetml/2006/main">
  <c r="H3" i="7" l="1"/>
  <c r="H4" i="7"/>
  <c r="H5" i="7"/>
  <c r="H2" i="7"/>
  <c r="G3" i="7"/>
  <c r="G4" i="7"/>
  <c r="G5" i="7"/>
  <c r="G2" i="7"/>
  <c r="C3" i="7"/>
  <c r="C4" i="7"/>
  <c r="C5" i="7"/>
  <c r="C2" i="7"/>
  <c r="B3" i="7"/>
  <c r="D3" i="7" s="1"/>
  <c r="F3" i="7" s="1"/>
  <c r="J3" i="7" s="1"/>
  <c r="B4" i="7"/>
  <c r="D4" i="7" s="1"/>
  <c r="F4" i="7" s="1"/>
  <c r="J4" i="7" s="1"/>
  <c r="B5" i="7"/>
  <c r="D5" i="7" s="1"/>
  <c r="F5" i="7" s="1"/>
  <c r="I5" i="7" s="1"/>
  <c r="B2" i="7"/>
  <c r="D2" i="7" s="1"/>
  <c r="F2" i="7" s="1"/>
  <c r="I2" i="7" s="1"/>
  <c r="C13" i="2"/>
  <c r="B13" i="2"/>
  <c r="I4" i="7" l="1"/>
  <c r="I3" i="7"/>
  <c r="J5" i="7"/>
  <c r="J2" i="7"/>
  <c r="G4" i="4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J3" i="3" l="1"/>
  <c r="F21" i="3"/>
  <c r="F19" i="3"/>
  <c r="J21" i="3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D13" i="2"/>
  <c r="E13" i="2" s="1"/>
  <c r="C8" i="2"/>
  <c r="D8" i="2" s="1"/>
  <c r="E8" i="2" s="1"/>
  <c r="C2" i="2"/>
  <c r="F22" i="3" l="1"/>
  <c r="F23" i="3" s="1"/>
  <c r="J22" i="3"/>
  <c r="J23" i="3" s="1"/>
  <c r="G2" i="2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B4" i="3" l="1"/>
  <c r="B3" i="3" l="1"/>
  <c r="B22" i="3" s="1"/>
  <c r="B23" i="3" l="1"/>
</calcChain>
</file>

<file path=xl/comments1.xml><?xml version="1.0" encoding="utf-8"?>
<comments xmlns="http://schemas.openxmlformats.org/spreadsheetml/2006/main">
  <authors>
    <author>Andy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Estimated percentage of the cards that get cleared from the table every round without being taken.
Max: each row gets one taker, so only 1 card goes away for each row, then for a 2-player game it's 2/6 = 33% of the opportunities were cleared.
Min: Nobody takes anything away, so we clear 4 opportunities. So that's 4/6 = 66% for a 2-player game. 5/7 for a 3 player game.</t>
        </r>
      </text>
    </comment>
  </commentList>
</comments>
</file>

<file path=xl/sharedStrings.xml><?xml version="1.0" encoding="utf-8"?>
<sst xmlns="http://schemas.openxmlformats.org/spreadsheetml/2006/main" count="565" uniqueCount="312">
  <si>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</si>
  <si>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</si>
  <si>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</si>
  <si>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</si>
  <si>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</si>
  <si>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</si>
  <si>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</si>
  <si>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</si>
  <si>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</si>
  <si>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</si>
  <si>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</si>
  <si>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</si>
  <si>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</si>
  <si>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</si>
  <si>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</si>
  <si>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</si>
  <si>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</si>
  <si>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</si>
  <si>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</si>
  <si>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</si>
  <si>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</si>
  <si>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</si>
  <si>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</si>
  <si>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</si>
  <si>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</si>
  <si>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</si>
  <si>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</si>
  <si>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</si>
  <si>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</si>
  <si>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</si>
  <si>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</si>
  <si>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</si>
  <si>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</si>
  <si>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</si>
  <si>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</si>
  <si>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</si>
  <si>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</si>
  <si>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</si>
  <si>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</si>
  <si>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</si>
  <si>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</si>
  <si>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</si>
  <si>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</si>
  <si>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</si>
  <si>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</si>
  <si>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</si>
  <si>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</si>
  <si>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</si>
  <si>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</si>
  <si>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</si>
  <si>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</si>
  <si>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</si>
  <si>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Artificial Need</t>
  </si>
  <si>
    <t>Blocker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</si>
  <si>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</si>
  <si>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</si>
  <si>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</si>
  <si>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</si>
  <si>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</si>
  <si>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</si>
  <si>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</si>
  <si>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</si>
  <si>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</si>
  <si>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</si>
  <si>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</si>
  <si>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</si>
  <si>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</si>
  <si>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</si>
  <si>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</si>
  <si>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</si>
  <si>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</si>
  <si>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</si>
  <si>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</si>
  <si>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</si>
  <si>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</si>
  <si>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</si>
  <si>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</si>
  <si>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</si>
  <si>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</si>
  <si>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</si>
  <si>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</si>
  <si>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</si>
  <si>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</si>
  <si>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</si>
  <si>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</si>
  <si>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</si>
  <si>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</si>
  <si>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</si>
  <si>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</si>
  <si>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</si>
  <si>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</si>
  <si>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</si>
  <si>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Trash</t>
  </si>
  <si>
    <t>The Amazing Building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</si>
  <si>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</si>
  <si>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</si>
  <si>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</si>
  <si>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</si>
  <si>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</si>
  <si>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</si>
  <si>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</si>
  <si>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</si>
  <si>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</si>
  <si>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</si>
  <si>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</si>
  <si>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</si>
  <si>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</si>
  <si>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</si>
  <si>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</si>
  <si>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</si>
  <si>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</si>
  <si>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</si>
  <si>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</si>
  <si>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</si>
  <si>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</si>
  <si>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</si>
  <si>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</si>
  <si>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</si>
  <si>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</si>
  <si>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</si>
  <si>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</si>
  <si>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</si>
  <si>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</si>
  <si>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</si>
  <si>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</si>
  <si>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</si>
  <si>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</si>
  <si>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</si>
  <si>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</si>
  <si>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</si>
  <si>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</si>
  <si>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</si>
  <si>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</si>
  <si>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</si>
  <si>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</si>
  <si>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</si>
  <si>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</si>
  <si>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</si>
  <si>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</si>
  <si>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</si>
  <si>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</si>
  <si>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</si>
  <si>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</si>
  <si>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</si>
  <si>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</si>
  <si>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</si>
  <si>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</si>
  <si>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</si>
  <si>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</si>
  <si>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</si>
  <si>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</si>
  <si>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</si>
  <si>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</si>
  <si>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</si>
  <si>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</si>
  <si>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</si>
  <si>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</si>
  <si>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</si>
  <si>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</si>
  <si>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</si>
  <si>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</si>
  <si>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</si>
  <si>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</si>
  <si>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</si>
  <si>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</si>
  <si>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</si>
  <si>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</si>
  <si>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</si>
  <si>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</si>
  <si>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</si>
  <si>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</si>
  <si>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Ladder Strategy</t>
  </si>
  <si>
    <t>Figure this out with the new rule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</si>
  <si>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</si>
  <si>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</si>
  <si>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</si>
  <si>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</si>
  <si>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</si>
  <si>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</si>
  <si>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</si>
  <si>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</si>
  <si>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</si>
  <si>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</si>
  <si>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</si>
  <si>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</si>
  <si>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</si>
  <si>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</si>
  <si>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</si>
  <si>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</si>
  <si>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</si>
  <si>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</si>
  <si>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</si>
  <si>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</si>
  <si>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</si>
  <si>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</si>
  <si>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</si>
  <si>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</si>
  <si>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</si>
  <si>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</si>
  <si>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</si>
  <si>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</si>
  <si>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Playing this card has the hidden advantage of making your opponents hate you.</t>
  </si>
  <si>
    <t>Stone ladders: also known as "stairs".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</si>
  <si>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</si>
  <si>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</si>
  <si>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</si>
  <si>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</si>
  <si>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</si>
  <si>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</si>
  <si>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</si>
  <si>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</si>
  <si>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</si>
  <si>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</si>
  <si>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30 VP for each Wood, Sheep, and Grain</t>
  </si>
  <si>
    <t>40 VPs for each Payoff you have played by endgame scoring.</t>
  </si>
  <si>
    <t>The Unfulfilled Promises Payoff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</si>
  <si>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</si>
  <si>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</si>
  <si>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</si>
  <si>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</si>
  <si>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</si>
  <si>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</si>
  <si>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</si>
  <si>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</si>
  <si>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</si>
  <si>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On your first turn in Endgame, you get 2 extra Actions.</t>
  </si>
  <si>
    <t>Ok everyone, this player is officially procrastinating on getting VPs.</t>
  </si>
  <si>
    <t>You may only play this card before playing an Engine.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</si>
  <si>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</si>
  <si>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</si>
  <si>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</si>
  <si>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</si>
  <si>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</si>
  <si>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</si>
  <si>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Ladder Engine</t>
  </si>
  <si>
    <t>As an action, once per turn, you may trash 1 Special in your hand or 1 Resource card on your tableau to Climb a Ladder 1 space.</t>
  </si>
  <si>
    <t>Or is it wheat? Reeds? Seeds? Corn? Did you know that corn is a type of grain? Be sure to bring up this fact in your next Euro game. Everyone will appreciate the rules ambiguity it creates.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</si>
  <si>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</si>
  <si>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</si>
  <si>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60 VP if you have Invested plus 10 VP for each Gold.</t>
  </si>
  <si>
    <t>20/40/70 VP if you have 1/2/3 Thing-in-a-Set cards.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</si>
  <si>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</si>
  <si>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</si>
  <si>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</si>
  <si>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</si>
  <si>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</si>
  <si>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</si>
  <si>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</si>
  <si>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</si>
  <si>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</si>
  <si>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</si>
  <si>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</si>
  <si>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</si>
  <si>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</si>
  <si>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</si>
  <si>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</si>
  <si>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</si>
  <si>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It's a total coincidence that we are housed in a building. In fact, we built our own building. We did not need a building building building building building.</t>
  </si>
  <si>
    <t>Starting Player</t>
  </si>
  <si>
    <t>qty</t>
  </si>
  <si>
    <t>Cheap. Abundant. Literally the stuff games are made of.</t>
  </si>
  <si>
    <t>What, exactly, are we making out of these?</t>
  </si>
  <si>
    <t>The Expensive Materials</t>
  </si>
  <si>
    <t>There's only one card like this. See? You don't need to memorize deck distributions to be good at this.</t>
  </si>
  <si>
    <t>Army</t>
  </si>
  <si>
    <t>Childish aggression combined with literal monumental ambition.</t>
  </si>
  <si>
    <t>At round start, player with the most soldiers places the Army token on any card in a purchase row. Anyone who takes that card must pay this person 1 Resource Card. In a tie, nobody places the token.</t>
  </si>
  <si>
    <t>Can be stolen by any player on their turn if they trash 1 of any Resource.</t>
  </si>
  <si>
    <t>Chain Climb Mastery</t>
  </si>
  <si>
    <t>You're gonna have to learn that rule now.</t>
  </si>
  <si>
    <t>Chain Rule Mastery</t>
  </si>
  <si>
    <t>Chain 3x &amp; Draw</t>
  </si>
  <si>
    <t>Chain 3x &amp; Climb</t>
  </si>
  <si>
    <t>You may not make any substitutions to play this card.</t>
  </si>
  <si>
    <t>The Unused Garbage Payoff</t>
  </si>
  <si>
    <t>The Fragile Building</t>
  </si>
  <si>
    <t>People in glass houses shouldn't throw stones. Go outside first.</t>
  </si>
  <si>
    <t>Feast!</t>
  </si>
  <si>
    <t>You didn't pick up an engine needing these, did you??</t>
  </si>
  <si>
    <t>Please, Think of the Children</t>
  </si>
  <si>
    <t>This was an altruistic act until you noticed those sweet, sweet veeps.</t>
  </si>
  <si>
    <t>No substitution can be made for the glass.</t>
  </si>
  <si>
    <t>Once per game, if you can guess 3 cards in another player's hand, you may take one of them at random.</t>
  </si>
  <si>
    <t>Memory games: we make you feel old.</t>
  </si>
  <si>
    <t>The Unnecessary Memory Mechanic</t>
  </si>
  <si>
    <t>The Animal Payoff</t>
  </si>
  <si>
    <t>You may play this immediately upon taking this card. Once per turn, if you use the Chain Rule to play or steal 3 cards in one turn, you may draw a Special card.</t>
  </si>
  <si>
    <t>You may play this immediately upon taking this card. Once per turn, if you use the Chain Rule to play or steal 3 cards in one turn, you may climb a ladder.</t>
  </si>
  <si>
    <t>40 VP for each Clay, Stone, Silk, Glass, Carrot</t>
  </si>
  <si>
    <t>50 VP if you have 4 Sheep. 50 VP if you have 3 Cattle.</t>
  </si>
  <si>
    <t>The Milk Engine</t>
  </si>
  <si>
    <t>Teets!</t>
  </si>
  <si>
    <t>You may gain 1 Food this turn if you have at least one Cattle on your tableau. It will expire at the end of this turn if not used.</t>
  </si>
  <si>
    <t>Wait, aren't carrots themselves food? And how does one measly carrot give you MORE food? Is this designer Big Vegetable??</t>
  </si>
  <si>
    <t>Time to Build Fences</t>
  </si>
  <si>
    <t>I guess that cattle was female.</t>
  </si>
  <si>
    <t>Who needs a chain to climb a ladder? Is it a chain ladder? We really need artwork to clarify this stuff.</t>
  </si>
  <si>
    <t>Breeding isn't just fun for the animals.</t>
  </si>
  <si>
    <t>Is it me or does it feel like this is your excuse to change strategies?</t>
  </si>
  <si>
    <t>Players</t>
  </si>
  <si>
    <t>We don't officially condone 5, but just humor me.</t>
  </si>
  <si>
    <t>Total Specials</t>
  </si>
  <si>
    <t>Resources/Special</t>
  </si>
  <si>
    <t>Starter Specials</t>
  </si>
  <si>
    <t>Midgame Specials</t>
  </si>
  <si>
    <t xml:space="preserve"> </t>
  </si>
  <si>
    <t>Opportunities/Player</t>
  </si>
  <si>
    <t xml:space="preserve">Assume 1 resource taken per special. We'll have to check a real game to see what this ratio comes out to be. </t>
  </si>
  <si>
    <t>Clearing Effect Min</t>
  </si>
  <si>
    <t>Clearing Effect Max</t>
  </si>
  <si>
    <t>Est. Take Actions/Player Min</t>
  </si>
  <si>
    <t>Est. Take Actions/Player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</si>
</sst>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0" fontId="0" fillId="2" borderId="0" xfId="1" applyNumberFormat="1" applyFont="1"/>
    <xf numFmtId="0" fontId="0" fillId="0" borderId="0" xfId="0" applyAlignment="1">
      <alignment horizontal="left"/>
    </xf>
    <xf numFmtId="2" fontId="3" fillId="0" borderId="0" xfId="4" applyNumberFormat="1" applyFont="1" applyFill="1" applyAlignment="1">
      <alignment horizontal="center"/>
    </xf>
    <xf numFmtId="0" fontId="3" fillId="0" borderId="0" xfId="4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9.85546875" bestFit="1" customWidth="1"/>
    <col min="2" max="2" width="3.5703125" style="3" bestFit="1" customWidth="1"/>
    <col min="3" max="3" width="34" bestFit="1" customWidth="1"/>
    <col min="4" max="5" width="8.140625" bestFit="1" customWidth="1"/>
    <col min="6" max="6" width="8.140625" style="13" bestFit="1" customWidth="1"/>
    <col min="7" max="7" width="6.7109375" style="13" bestFit="1" customWidth="1"/>
    <col min="8" max="9" width="18.570312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259</v>
      </c>
      <c r="C1" s="1" t="s">
        <v>9</v>
      </c>
      <c r="D1" s="1" t="s">
        <v>2</v>
      </c>
      <c r="E1" s="1" t="s">
        <v>3</v>
      </c>
      <c r="F1" s="11" t="s">
        <v>82</v>
      </c>
      <c r="G1" s="11" t="s">
        <v>83</v>
      </c>
      <c r="H1" s="11" t="s">
        <v>17</v>
      </c>
      <c r="I1" s="11" t="s">
        <v>18</v>
      </c>
      <c r="J1" s="11" t="s">
        <v>174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258</v>
      </c>
      <c r="B2" s="5">
        <v>1</v>
      </c>
      <c r="C2" t="s">
        <v>64</v>
      </c>
      <c r="D2"/>
      <c r="F2" s="12"/>
      <c r="G2" s="12"/>
      <c r="H2" s="12"/>
      <c r="I2" s="12"/>
      <c r="J2" s="12" t="s">
        <v>176</v>
      </c>
      <c r="K2" t="s">
        <v>267</v>
      </c>
      <c r="L2" s="5">
        <v>40</v>
      </c>
      <c r="M2" t="s">
        <v>65</v>
      </c>
      <c r="N2" s="17"/>
      <c r="O2" s="32"/>
      <c r="P2" s="5"/>
    </row>
    <row r="3" spans="1:16" x14ac:dyDescent="0.25">
      <c r="A3" t="s">
        <v>67</v>
      </c>
      <c r="B3" s="3">
        <v>3</v>
      </c>
      <c r="C3" t="s">
        <v>16</v>
      </c>
      <c r="F3" s="13" t="s">
        <v>10</v>
      </c>
      <c r="J3" s="13" t="s">
        <v>30</v>
      </c>
      <c r="K3" t="s">
        <v>104</v>
      </c>
      <c r="L3" s="5">
        <v>20</v>
      </c>
      <c r="M3" t="s">
        <v>257</v>
      </c>
      <c r="N3" s="61" t="s">
        <v>305</v>
      </c>
      <c r="O3" s="61"/>
      <c r="P3" s="62"/>
    </row>
    <row r="4" spans="1:16" x14ac:dyDescent="0.25">
      <c r="A4" t="s">
        <v>67</v>
      </c>
      <c r="B4" s="3">
        <v>3</v>
      </c>
      <c r="C4" t="s">
        <v>20</v>
      </c>
      <c r="D4" t="s">
        <v>158</v>
      </c>
      <c r="J4" s="13" t="s">
        <v>264</v>
      </c>
      <c r="K4" t="s">
        <v>266</v>
      </c>
      <c r="L4" s="5">
        <v>20</v>
      </c>
      <c r="M4" t="s">
        <v>63</v>
      </c>
      <c r="N4" s="61"/>
      <c r="O4" s="61"/>
      <c r="P4" s="62"/>
    </row>
    <row r="5" spans="1:16" x14ac:dyDescent="0.25">
      <c r="A5" t="s">
        <v>67</v>
      </c>
      <c r="B5" s="3">
        <v>2</v>
      </c>
      <c r="C5" t="s">
        <v>41</v>
      </c>
      <c r="F5" s="13" t="s">
        <v>8</v>
      </c>
      <c r="J5" s="13" t="s">
        <v>228</v>
      </c>
      <c r="K5" t="s">
        <v>105</v>
      </c>
      <c r="L5" s="5">
        <v>20</v>
      </c>
      <c r="M5" t="s">
        <v>76</v>
      </c>
      <c r="N5" s="61"/>
      <c r="O5" s="61"/>
      <c r="P5" s="62"/>
    </row>
    <row r="6" spans="1:16" x14ac:dyDescent="0.25">
      <c r="A6" t="s">
        <v>67</v>
      </c>
      <c r="B6" s="3">
        <v>2</v>
      </c>
      <c r="C6" t="s">
        <v>184</v>
      </c>
      <c r="F6" s="13" t="s">
        <v>13</v>
      </c>
      <c r="J6" s="13" t="s">
        <v>185</v>
      </c>
      <c r="K6" t="s">
        <v>110</v>
      </c>
      <c r="L6" s="5">
        <v>20</v>
      </c>
      <c r="M6" t="s">
        <v>75</v>
      </c>
      <c r="N6" s="61"/>
      <c r="O6" s="61"/>
      <c r="P6" s="62"/>
    </row>
    <row r="7" spans="1:16" x14ac:dyDescent="0.25">
      <c r="A7" t="s">
        <v>67</v>
      </c>
      <c r="B7" s="3">
        <v>3</v>
      </c>
      <c r="C7" t="s">
        <v>234</v>
      </c>
      <c r="J7" s="13" t="s">
        <v>229</v>
      </c>
      <c r="K7" t="s">
        <v>235</v>
      </c>
      <c r="L7" s="5">
        <v>20</v>
      </c>
      <c r="M7" t="s">
        <v>168</v>
      </c>
      <c r="N7" s="61"/>
      <c r="O7" s="61"/>
      <c r="P7" s="62"/>
    </row>
    <row r="8" spans="1:16" ht="14.25" customHeight="1" x14ac:dyDescent="0.25">
      <c r="A8" t="s">
        <v>53</v>
      </c>
      <c r="B8" s="3">
        <v>4</v>
      </c>
      <c r="C8" t="s">
        <v>52</v>
      </c>
      <c r="K8" t="s">
        <v>191</v>
      </c>
      <c r="L8" s="5">
        <v>-100</v>
      </c>
      <c r="M8" t="s">
        <v>45</v>
      </c>
    </row>
    <row r="9" spans="1:16" s="22" customFormat="1" x14ac:dyDescent="0.25">
      <c r="A9" s="22" t="s">
        <v>72</v>
      </c>
      <c r="B9" s="23">
        <v>1</v>
      </c>
      <c r="C9" s="22" t="s">
        <v>71</v>
      </c>
      <c r="J9" s="52" t="s">
        <v>46</v>
      </c>
      <c r="K9" s="52" t="s">
        <v>227</v>
      </c>
      <c r="L9" s="5">
        <v>30</v>
      </c>
      <c r="M9" s="22" t="s">
        <v>56</v>
      </c>
      <c r="N9" s="24"/>
      <c r="O9" s="24"/>
      <c r="P9" s="23"/>
    </row>
    <row r="10" spans="1:16" s="22" customFormat="1" ht="14.25" customHeight="1" x14ac:dyDescent="0.25">
      <c r="A10" s="22" t="s">
        <v>72</v>
      </c>
      <c r="B10" s="23">
        <v>2</v>
      </c>
      <c r="C10" s="52" t="s">
        <v>205</v>
      </c>
      <c r="D10" s="22" t="s">
        <v>21</v>
      </c>
      <c r="E10" s="22" t="s">
        <v>21</v>
      </c>
      <c r="F10" s="22" t="s">
        <v>21</v>
      </c>
      <c r="K10" s="22" t="s">
        <v>80</v>
      </c>
      <c r="L10" s="5">
        <v>20</v>
      </c>
      <c r="M10" s="52" t="s">
        <v>163</v>
      </c>
      <c r="N10" s="24"/>
      <c r="O10" s="24"/>
      <c r="P10" s="23"/>
    </row>
    <row r="11" spans="1:16" s="22" customFormat="1" ht="14.25" customHeight="1" x14ac:dyDescent="0.25">
      <c r="A11" s="22" t="s">
        <v>72</v>
      </c>
      <c r="B11" s="23">
        <v>1</v>
      </c>
      <c r="C11" s="22" t="s">
        <v>79</v>
      </c>
      <c r="H11" s="22" t="s">
        <v>30</v>
      </c>
      <c r="J11" s="52" t="s">
        <v>203</v>
      </c>
      <c r="K11" s="22" t="s">
        <v>108</v>
      </c>
      <c r="L11" s="5">
        <v>50</v>
      </c>
      <c r="M11" s="22" t="s">
        <v>59</v>
      </c>
      <c r="N11" s="24"/>
      <c r="O11" s="24"/>
      <c r="P11" s="23"/>
    </row>
    <row r="12" spans="1:16" s="22" customFormat="1" ht="14.25" customHeight="1" x14ac:dyDescent="0.25">
      <c r="A12" s="22" t="s">
        <v>72</v>
      </c>
      <c r="B12" s="23">
        <v>3</v>
      </c>
      <c r="C12" s="22" t="s">
        <v>38</v>
      </c>
      <c r="D12" s="22" t="s">
        <v>11</v>
      </c>
      <c r="E12" s="22" t="s">
        <v>11</v>
      </c>
      <c r="F12" s="22" t="s">
        <v>11</v>
      </c>
      <c r="L12" s="5">
        <v>30</v>
      </c>
      <c r="M12" s="22" t="s">
        <v>54</v>
      </c>
      <c r="N12" s="24"/>
      <c r="O12" s="24"/>
      <c r="P12" s="23"/>
    </row>
    <row r="13" spans="1:16" s="22" customFormat="1" ht="14.25" customHeight="1" x14ac:dyDescent="0.25">
      <c r="A13" s="52" t="s">
        <v>72</v>
      </c>
      <c r="B13" s="23">
        <v>1</v>
      </c>
      <c r="C13" s="52" t="s">
        <v>177</v>
      </c>
      <c r="F13" s="22" t="s">
        <v>11</v>
      </c>
      <c r="K13" s="22" t="s">
        <v>181</v>
      </c>
      <c r="L13" s="5">
        <v>10</v>
      </c>
      <c r="M13" s="52" t="s">
        <v>178</v>
      </c>
      <c r="N13" s="24"/>
      <c r="O13" s="24"/>
      <c r="P13" s="23"/>
    </row>
    <row r="14" spans="1:16" s="22" customFormat="1" x14ac:dyDescent="0.25">
      <c r="A14" s="22" t="s">
        <v>72</v>
      </c>
      <c r="B14" s="23">
        <v>1</v>
      </c>
      <c r="C14" s="22" t="s">
        <v>111</v>
      </c>
      <c r="F14" s="22" t="s">
        <v>10</v>
      </c>
      <c r="H14" s="22" t="s">
        <v>30</v>
      </c>
      <c r="J14" s="52" t="s">
        <v>198</v>
      </c>
      <c r="K14" s="22" t="s">
        <v>32</v>
      </c>
      <c r="L14" s="5">
        <v>20</v>
      </c>
      <c r="M14" s="52" t="s">
        <v>153</v>
      </c>
      <c r="N14" s="24"/>
      <c r="O14" s="24"/>
      <c r="P14" s="23"/>
    </row>
    <row r="15" spans="1:16" s="22" customFormat="1" x14ac:dyDescent="0.25">
      <c r="A15" s="22" t="s">
        <v>72</v>
      </c>
      <c r="B15" s="23">
        <v>1</v>
      </c>
      <c r="C15" s="22" t="s">
        <v>112</v>
      </c>
      <c r="F15" s="22" t="s">
        <v>8</v>
      </c>
      <c r="H15" s="22" t="s">
        <v>30</v>
      </c>
      <c r="J15" s="52" t="s">
        <v>199</v>
      </c>
      <c r="K15" s="22" t="s">
        <v>33</v>
      </c>
      <c r="L15" s="5">
        <v>10</v>
      </c>
      <c r="M15" s="52" t="s">
        <v>152</v>
      </c>
      <c r="N15" s="24"/>
      <c r="O15" s="24"/>
      <c r="P15" s="23"/>
    </row>
    <row r="16" spans="1:16" s="22" customFormat="1" x14ac:dyDescent="0.25">
      <c r="A16" s="22" t="s">
        <v>72</v>
      </c>
      <c r="B16" s="23">
        <v>1</v>
      </c>
      <c r="C16" s="22" t="s">
        <v>113</v>
      </c>
      <c r="F16" s="22" t="s">
        <v>13</v>
      </c>
      <c r="H16" s="22" t="s">
        <v>30</v>
      </c>
      <c r="J16" s="52" t="s">
        <v>197</v>
      </c>
      <c r="K16" s="22" t="s">
        <v>34</v>
      </c>
      <c r="L16" s="5">
        <v>10</v>
      </c>
      <c r="M16" s="52" t="s">
        <v>200</v>
      </c>
      <c r="N16" s="24"/>
      <c r="O16" s="24"/>
      <c r="P16" s="23"/>
    </row>
    <row r="17" spans="1:16" s="22" customFormat="1" x14ac:dyDescent="0.25">
      <c r="A17" s="22" t="s">
        <v>72</v>
      </c>
      <c r="B17" s="23">
        <v>1</v>
      </c>
      <c r="C17" s="52" t="s">
        <v>251</v>
      </c>
      <c r="D17" s="52" t="s">
        <v>158</v>
      </c>
      <c r="H17" s="52" t="s">
        <v>264</v>
      </c>
      <c r="J17" s="52"/>
      <c r="L17" s="5">
        <v>10</v>
      </c>
      <c r="M17" s="52" t="s">
        <v>252</v>
      </c>
      <c r="N17" s="24"/>
      <c r="O17" s="24"/>
      <c r="P17" s="23"/>
    </row>
    <row r="18" spans="1:16" s="22" customFormat="1" ht="15.75" customHeight="1" x14ac:dyDescent="0.25">
      <c r="A18" s="22" t="s">
        <v>72</v>
      </c>
      <c r="B18" s="23">
        <v>1</v>
      </c>
      <c r="C18" s="22" t="s">
        <v>99</v>
      </c>
      <c r="D18" s="25"/>
      <c r="J18" s="52" t="s">
        <v>204</v>
      </c>
      <c r="K18" s="22" t="s">
        <v>100</v>
      </c>
      <c r="L18" s="5">
        <v>30</v>
      </c>
      <c r="M18" s="22" t="s">
        <v>27</v>
      </c>
      <c r="N18" s="24"/>
      <c r="O18" s="24"/>
      <c r="P18" s="23"/>
    </row>
    <row r="19" spans="1:16" s="22" customFormat="1" ht="15.75" customHeight="1" x14ac:dyDescent="0.25">
      <c r="A19" s="52" t="s">
        <v>72</v>
      </c>
      <c r="B19" s="23">
        <v>2</v>
      </c>
      <c r="C19" s="52" t="s">
        <v>277</v>
      </c>
      <c r="D19" s="59" t="s">
        <v>23</v>
      </c>
      <c r="E19" s="52" t="s">
        <v>23</v>
      </c>
      <c r="F19" s="52" t="s">
        <v>11</v>
      </c>
      <c r="G19" s="52" t="s">
        <v>21</v>
      </c>
      <c r="J19" s="52"/>
      <c r="L19" s="5">
        <v>20</v>
      </c>
      <c r="M19" s="52" t="s">
        <v>278</v>
      </c>
      <c r="N19" s="24"/>
      <c r="O19" s="24"/>
      <c r="P19" s="23"/>
    </row>
    <row r="20" spans="1:16" s="22" customFormat="1" ht="14.25" customHeight="1" x14ac:dyDescent="0.25">
      <c r="A20" s="22" t="s">
        <v>72</v>
      </c>
      <c r="B20" s="23">
        <v>1</v>
      </c>
      <c r="C20" s="22" t="s">
        <v>35</v>
      </c>
      <c r="D20" s="52" t="s">
        <v>158</v>
      </c>
      <c r="E20" s="52" t="s">
        <v>158</v>
      </c>
      <c r="H20" s="22" t="s">
        <v>30</v>
      </c>
      <c r="I20" s="52" t="s">
        <v>264</v>
      </c>
      <c r="J20" s="52"/>
      <c r="K20" s="52"/>
      <c r="L20" s="5">
        <v>40</v>
      </c>
      <c r="M20" s="52" t="s">
        <v>265</v>
      </c>
      <c r="N20" s="24"/>
      <c r="O20" s="24"/>
      <c r="P20" s="23"/>
    </row>
    <row r="21" spans="1:16" s="28" customFormat="1" ht="14.25" customHeight="1" x14ac:dyDescent="0.25">
      <c r="A21" s="31" t="s">
        <v>186</v>
      </c>
      <c r="B21" s="29">
        <v>1</v>
      </c>
      <c r="C21" s="31" t="s">
        <v>290</v>
      </c>
      <c r="F21" s="31" t="s">
        <v>21</v>
      </c>
      <c r="J21" s="31" t="s">
        <v>291</v>
      </c>
      <c r="K21" s="31" t="s">
        <v>292</v>
      </c>
      <c r="L21" s="5">
        <v>40</v>
      </c>
      <c r="M21" s="31" t="s">
        <v>295</v>
      </c>
      <c r="N21" s="30"/>
      <c r="O21" s="30"/>
      <c r="P21" s="23"/>
    </row>
    <row r="22" spans="1:16" s="28" customFormat="1" ht="14.25" customHeight="1" x14ac:dyDescent="0.25">
      <c r="A22" s="31" t="s">
        <v>186</v>
      </c>
      <c r="B22" s="29">
        <v>1</v>
      </c>
      <c r="C22" s="31" t="s">
        <v>294</v>
      </c>
      <c r="D22" s="31" t="s">
        <v>11</v>
      </c>
      <c r="E22" s="31" t="s">
        <v>12</v>
      </c>
      <c r="F22" s="31" t="s">
        <v>8</v>
      </c>
      <c r="G22" s="31" t="s">
        <v>21</v>
      </c>
      <c r="J22" s="31"/>
      <c r="L22" s="5">
        <v>30</v>
      </c>
      <c r="M22" s="31" t="s">
        <v>298</v>
      </c>
      <c r="N22" s="30"/>
      <c r="O22" s="30"/>
      <c r="P22" s="23"/>
    </row>
    <row r="23" spans="1:16" s="28" customFormat="1" ht="14.25" customHeight="1" x14ac:dyDescent="0.25">
      <c r="A23" s="31" t="s">
        <v>186</v>
      </c>
      <c r="B23" s="29">
        <v>1</v>
      </c>
      <c r="C23" s="31" t="s">
        <v>119</v>
      </c>
      <c r="D23" s="31" t="s">
        <v>11</v>
      </c>
      <c r="E23" s="31" t="s">
        <v>11</v>
      </c>
      <c r="F23" s="31" t="s">
        <v>11</v>
      </c>
      <c r="L23" s="5">
        <v>30</v>
      </c>
      <c r="M23" s="31" t="s">
        <v>164</v>
      </c>
      <c r="N23" s="30"/>
      <c r="O23" s="30"/>
      <c r="P23" s="23"/>
    </row>
    <row r="24" spans="1:16" s="28" customFormat="1" ht="14.25" customHeight="1" x14ac:dyDescent="0.25">
      <c r="A24" s="31" t="s">
        <v>186</v>
      </c>
      <c r="B24" s="29">
        <v>2</v>
      </c>
      <c r="C24" s="28" t="s">
        <v>70</v>
      </c>
      <c r="D24" s="28" t="s">
        <v>21</v>
      </c>
      <c r="E24" s="28" t="s">
        <v>21</v>
      </c>
      <c r="F24" s="28" t="s">
        <v>21</v>
      </c>
      <c r="K24" s="31" t="s">
        <v>188</v>
      </c>
      <c r="L24" s="5">
        <v>30</v>
      </c>
      <c r="M24" s="31" t="s">
        <v>207</v>
      </c>
      <c r="N24" s="30"/>
      <c r="O24" s="30"/>
      <c r="P24" s="23"/>
    </row>
    <row r="25" spans="1:16" s="28" customFormat="1" x14ac:dyDescent="0.25">
      <c r="A25" s="31" t="s">
        <v>186</v>
      </c>
      <c r="B25" s="29">
        <v>1</v>
      </c>
      <c r="C25" s="28" t="s">
        <v>69</v>
      </c>
      <c r="F25" s="28" t="s">
        <v>8</v>
      </c>
      <c r="G25" s="28" t="s">
        <v>8</v>
      </c>
      <c r="H25" s="28" t="s">
        <v>30</v>
      </c>
      <c r="L25" s="5">
        <v>60</v>
      </c>
      <c r="M25" s="28" t="s">
        <v>61</v>
      </c>
      <c r="N25" s="30"/>
      <c r="O25" s="30"/>
      <c r="P25" s="23"/>
    </row>
    <row r="26" spans="1:16" s="28" customFormat="1" x14ac:dyDescent="0.25">
      <c r="A26" s="31" t="s">
        <v>186</v>
      </c>
      <c r="B26" s="29">
        <v>1</v>
      </c>
      <c r="C26" s="28" t="s">
        <v>106</v>
      </c>
      <c r="F26" s="28" t="s">
        <v>13</v>
      </c>
      <c r="G26" s="28" t="s">
        <v>8</v>
      </c>
      <c r="H26" s="28" t="s">
        <v>30</v>
      </c>
      <c r="L26" s="5">
        <v>70</v>
      </c>
      <c r="M26" s="28" t="s">
        <v>60</v>
      </c>
      <c r="N26" s="30"/>
      <c r="O26" s="30"/>
      <c r="P26" s="23"/>
    </row>
    <row r="27" spans="1:16" s="28" customFormat="1" x14ac:dyDescent="0.25">
      <c r="A27" s="31" t="s">
        <v>186</v>
      </c>
      <c r="B27" s="29">
        <v>1</v>
      </c>
      <c r="C27" s="31" t="s">
        <v>216</v>
      </c>
      <c r="F27" s="28" t="s">
        <v>13</v>
      </c>
      <c r="G27" s="28" t="s">
        <v>13</v>
      </c>
      <c r="H27" s="28" t="s">
        <v>30</v>
      </c>
      <c r="L27" s="5">
        <v>70</v>
      </c>
      <c r="M27" s="31" t="s">
        <v>237</v>
      </c>
      <c r="N27" s="30"/>
      <c r="O27" s="30"/>
      <c r="P27" s="23"/>
    </row>
    <row r="28" spans="1:16" s="28" customFormat="1" x14ac:dyDescent="0.25">
      <c r="A28" s="31" t="s">
        <v>186</v>
      </c>
      <c r="B28" s="29">
        <v>1</v>
      </c>
      <c r="C28" s="31" t="s">
        <v>218</v>
      </c>
      <c r="F28" s="31" t="s">
        <v>8</v>
      </c>
      <c r="G28" s="28" t="s">
        <v>10</v>
      </c>
      <c r="H28" s="28" t="s">
        <v>30</v>
      </c>
      <c r="L28" s="5">
        <v>80</v>
      </c>
      <c r="M28" s="31" t="s">
        <v>219</v>
      </c>
      <c r="N28" s="30"/>
      <c r="O28" s="30"/>
      <c r="P28" s="23"/>
    </row>
    <row r="29" spans="1:16" s="28" customFormat="1" x14ac:dyDescent="0.25">
      <c r="A29" s="31" t="s">
        <v>186</v>
      </c>
      <c r="B29" s="29">
        <v>1</v>
      </c>
      <c r="C29" s="31" t="s">
        <v>217</v>
      </c>
      <c r="F29" s="31" t="s">
        <v>13</v>
      </c>
      <c r="G29" s="28" t="s">
        <v>10</v>
      </c>
      <c r="H29" s="28" t="s">
        <v>30</v>
      </c>
      <c r="L29" s="5">
        <v>90</v>
      </c>
      <c r="M29" s="31" t="s">
        <v>220</v>
      </c>
      <c r="N29" s="30"/>
      <c r="O29" s="30"/>
      <c r="P29" s="23"/>
    </row>
    <row r="30" spans="1:16" s="28" customFormat="1" x14ac:dyDescent="0.25">
      <c r="A30" s="31" t="s">
        <v>186</v>
      </c>
      <c r="B30" s="29">
        <v>1</v>
      </c>
      <c r="C30" s="28" t="s">
        <v>68</v>
      </c>
      <c r="F30" s="28" t="s">
        <v>10</v>
      </c>
      <c r="G30" s="28" t="s">
        <v>10</v>
      </c>
      <c r="H30" s="28" t="s">
        <v>30</v>
      </c>
      <c r="L30" s="5">
        <v>100</v>
      </c>
      <c r="M30" s="31" t="s">
        <v>150</v>
      </c>
      <c r="N30" s="30"/>
      <c r="O30" s="30"/>
      <c r="P30" s="23"/>
    </row>
    <row r="31" spans="1:16" s="28" customFormat="1" x14ac:dyDescent="0.25">
      <c r="A31" s="31" t="s">
        <v>186</v>
      </c>
      <c r="B31" s="29">
        <v>1</v>
      </c>
      <c r="C31" s="31" t="s">
        <v>275</v>
      </c>
      <c r="F31" s="31" t="s">
        <v>10</v>
      </c>
      <c r="G31" s="31" t="s">
        <v>14</v>
      </c>
      <c r="H31" s="31" t="s">
        <v>30</v>
      </c>
      <c r="K31" s="31" t="s">
        <v>281</v>
      </c>
      <c r="L31" s="5">
        <v>110</v>
      </c>
      <c r="M31" s="31" t="s">
        <v>276</v>
      </c>
      <c r="N31" s="30"/>
      <c r="O31" s="30"/>
      <c r="P31" s="23"/>
    </row>
    <row r="32" spans="1:16" s="28" customFormat="1" ht="14.25" customHeight="1" x14ac:dyDescent="0.25">
      <c r="A32" s="31" t="s">
        <v>186</v>
      </c>
      <c r="B32" s="29">
        <v>1</v>
      </c>
      <c r="C32" s="28" t="s">
        <v>39</v>
      </c>
      <c r="D32" s="28" t="s">
        <v>12</v>
      </c>
      <c r="E32" s="28" t="s">
        <v>12</v>
      </c>
      <c r="F32" s="28" t="s">
        <v>12</v>
      </c>
      <c r="L32" s="5">
        <v>40</v>
      </c>
      <c r="M32" s="28" t="s">
        <v>55</v>
      </c>
      <c r="N32" s="30"/>
      <c r="O32" s="30"/>
      <c r="P32" s="23"/>
    </row>
    <row r="33" spans="1:16" s="28" customFormat="1" ht="14.25" customHeight="1" x14ac:dyDescent="0.25">
      <c r="A33" s="31" t="s">
        <v>186</v>
      </c>
      <c r="B33" s="29">
        <v>1</v>
      </c>
      <c r="C33" s="28" t="s">
        <v>107</v>
      </c>
      <c r="D33" s="31" t="s">
        <v>23</v>
      </c>
      <c r="E33" s="31" t="s">
        <v>23</v>
      </c>
      <c r="F33" s="28" t="s">
        <v>91</v>
      </c>
      <c r="L33" s="5">
        <v>10</v>
      </c>
      <c r="M33" s="31" t="s">
        <v>293</v>
      </c>
      <c r="N33" s="30"/>
      <c r="O33" s="30"/>
      <c r="P33" s="23"/>
    </row>
    <row r="34" spans="1:16" s="28" customFormat="1" ht="14.25" customHeight="1" x14ac:dyDescent="0.25">
      <c r="A34" s="31" t="s">
        <v>186</v>
      </c>
      <c r="B34" s="29">
        <v>1</v>
      </c>
      <c r="C34" s="28" t="s">
        <v>48</v>
      </c>
      <c r="D34" s="31" t="s">
        <v>158</v>
      </c>
      <c r="F34" s="28" t="s">
        <v>8</v>
      </c>
      <c r="H34" s="31" t="s">
        <v>264</v>
      </c>
      <c r="K34" s="31"/>
      <c r="L34" s="5">
        <v>40</v>
      </c>
      <c r="M34" s="28" t="s">
        <v>57</v>
      </c>
      <c r="N34" s="30"/>
      <c r="O34" s="30"/>
      <c r="P34" s="23"/>
    </row>
    <row r="35" spans="1:16" s="28" customFormat="1" ht="15.75" customHeight="1" x14ac:dyDescent="0.25">
      <c r="A35" s="31" t="s">
        <v>186</v>
      </c>
      <c r="B35" s="29">
        <v>1</v>
      </c>
      <c r="C35" s="31" t="s">
        <v>250</v>
      </c>
      <c r="D35" s="31" t="s">
        <v>158</v>
      </c>
      <c r="F35" s="31" t="s">
        <v>13</v>
      </c>
      <c r="H35" s="31" t="s">
        <v>264</v>
      </c>
      <c r="K35" s="31"/>
      <c r="L35" s="5">
        <v>50</v>
      </c>
      <c r="M35" s="31" t="s">
        <v>255</v>
      </c>
      <c r="N35" s="30"/>
      <c r="O35" s="30"/>
      <c r="P35" s="23"/>
    </row>
    <row r="36" spans="1:16" s="28" customFormat="1" ht="15.75" customHeight="1" x14ac:dyDescent="0.25">
      <c r="A36" s="31" t="s">
        <v>186</v>
      </c>
      <c r="B36" s="29">
        <v>1</v>
      </c>
      <c r="C36" s="28" t="s">
        <v>96</v>
      </c>
      <c r="D36" s="31" t="s">
        <v>158</v>
      </c>
      <c r="E36" s="31" t="s">
        <v>158</v>
      </c>
      <c r="F36" s="31" t="s">
        <v>10</v>
      </c>
      <c r="H36" s="31" t="s">
        <v>264</v>
      </c>
      <c r="J36" s="31"/>
      <c r="K36" s="31"/>
      <c r="L36" s="5">
        <v>50</v>
      </c>
      <c r="M36" s="28" t="s">
        <v>97</v>
      </c>
      <c r="N36" s="30"/>
      <c r="O36" s="30"/>
      <c r="P36" s="23"/>
    </row>
    <row r="37" spans="1:16" s="28" customFormat="1" ht="15.75" customHeight="1" x14ac:dyDescent="0.25">
      <c r="A37" s="31" t="s">
        <v>186</v>
      </c>
      <c r="B37" s="29">
        <v>1</v>
      </c>
      <c r="C37" s="31" t="s">
        <v>279</v>
      </c>
      <c r="D37" s="31"/>
      <c r="E37" s="31"/>
      <c r="F37" s="31" t="s">
        <v>23</v>
      </c>
      <c r="G37" s="31" t="s">
        <v>23</v>
      </c>
      <c r="H37" s="31"/>
      <c r="J37" s="31"/>
      <c r="K37" s="31"/>
      <c r="L37" s="5">
        <v>80</v>
      </c>
      <c r="M37" s="31" t="s">
        <v>280</v>
      </c>
      <c r="N37" s="30"/>
      <c r="O37" s="30"/>
      <c r="P37" s="23"/>
    </row>
    <row r="38" spans="1:16" s="28" customFormat="1" ht="15.75" customHeight="1" x14ac:dyDescent="0.25">
      <c r="A38" s="31" t="s">
        <v>186</v>
      </c>
      <c r="B38" s="29">
        <v>1</v>
      </c>
      <c r="C38" s="31" t="s">
        <v>156</v>
      </c>
      <c r="F38" s="31" t="s">
        <v>11</v>
      </c>
      <c r="K38" s="31" t="s">
        <v>181</v>
      </c>
      <c r="L38" s="5">
        <v>20</v>
      </c>
      <c r="M38" s="31" t="s">
        <v>238</v>
      </c>
      <c r="N38" s="30"/>
      <c r="O38" s="30"/>
      <c r="P38" s="23"/>
    </row>
    <row r="39" spans="1:16" s="28" customFormat="1" ht="15.75" customHeight="1" x14ac:dyDescent="0.25">
      <c r="A39" s="31" t="s">
        <v>186</v>
      </c>
      <c r="B39" s="29">
        <v>2</v>
      </c>
      <c r="C39" s="31" t="s">
        <v>157</v>
      </c>
      <c r="F39" s="31" t="s">
        <v>21</v>
      </c>
      <c r="K39" s="31" t="s">
        <v>181</v>
      </c>
      <c r="L39" s="5">
        <v>20</v>
      </c>
      <c r="M39" s="31" t="s">
        <v>208</v>
      </c>
      <c r="N39" s="30"/>
      <c r="O39" s="30"/>
      <c r="P39" s="23"/>
    </row>
    <row r="40" spans="1:16" s="28" customFormat="1" ht="15.75" customHeight="1" x14ac:dyDescent="0.25">
      <c r="A40" s="31" t="s">
        <v>186</v>
      </c>
      <c r="B40" s="29">
        <v>1</v>
      </c>
      <c r="C40" s="31" t="s">
        <v>159</v>
      </c>
      <c r="F40" s="31" t="s">
        <v>13</v>
      </c>
      <c r="K40" s="31" t="s">
        <v>181</v>
      </c>
      <c r="L40" s="5">
        <v>30</v>
      </c>
      <c r="M40" s="31" t="s">
        <v>162</v>
      </c>
      <c r="N40" s="30"/>
      <c r="O40" s="30"/>
      <c r="P40" s="23"/>
    </row>
    <row r="41" spans="1:16" s="28" customFormat="1" ht="15.75" customHeight="1" x14ac:dyDescent="0.25">
      <c r="A41" s="31" t="s">
        <v>186</v>
      </c>
      <c r="B41" s="29">
        <v>1</v>
      </c>
      <c r="C41" s="31" t="s">
        <v>165</v>
      </c>
      <c r="F41" s="31" t="s">
        <v>10</v>
      </c>
      <c r="K41" s="31" t="s">
        <v>181</v>
      </c>
      <c r="L41" s="5">
        <v>30</v>
      </c>
      <c r="M41" s="31" t="s">
        <v>202</v>
      </c>
      <c r="N41" s="30"/>
      <c r="O41" s="30"/>
      <c r="P41" s="23"/>
    </row>
    <row r="42" spans="1:16" s="28" customFormat="1" ht="15.75" customHeight="1" x14ac:dyDescent="0.25">
      <c r="A42" s="31" t="s">
        <v>186</v>
      </c>
      <c r="B42" s="29">
        <v>1</v>
      </c>
      <c r="C42" s="31" t="s">
        <v>179</v>
      </c>
      <c r="F42" s="31"/>
      <c r="K42" s="31" t="s">
        <v>181</v>
      </c>
      <c r="L42" s="5">
        <v>10</v>
      </c>
      <c r="M42" s="31" t="s">
        <v>180</v>
      </c>
      <c r="N42" s="30"/>
      <c r="O42" s="30"/>
      <c r="P42" s="23"/>
    </row>
    <row r="43" spans="1:16" s="28" customFormat="1" ht="15.75" customHeight="1" x14ac:dyDescent="0.25">
      <c r="A43" s="31" t="s">
        <v>186</v>
      </c>
      <c r="B43" s="29">
        <v>1</v>
      </c>
      <c r="C43" s="31" t="s">
        <v>268</v>
      </c>
      <c r="F43" s="31"/>
      <c r="J43" s="31" t="s">
        <v>272</v>
      </c>
      <c r="K43" s="31" t="s">
        <v>287</v>
      </c>
      <c r="L43" s="5">
        <v>10</v>
      </c>
      <c r="M43" s="31" t="s">
        <v>296</v>
      </c>
      <c r="N43" s="30"/>
      <c r="O43" s="30"/>
      <c r="P43" s="23"/>
    </row>
    <row r="44" spans="1:16" s="28" customFormat="1" ht="15.75" customHeight="1" x14ac:dyDescent="0.25">
      <c r="A44" s="31" t="s">
        <v>186</v>
      </c>
      <c r="B44" s="29">
        <v>1</v>
      </c>
      <c r="C44" s="31" t="s">
        <v>270</v>
      </c>
      <c r="F44" s="31"/>
      <c r="J44" s="31" t="s">
        <v>271</v>
      </c>
      <c r="K44" s="31" t="s">
        <v>286</v>
      </c>
      <c r="L44" s="5">
        <v>10</v>
      </c>
      <c r="M44" s="31" t="s">
        <v>269</v>
      </c>
      <c r="N44" s="30"/>
      <c r="O44" s="30"/>
      <c r="P44" s="23"/>
    </row>
    <row r="45" spans="1:16" s="28" customFormat="1" ht="15.75" customHeight="1" x14ac:dyDescent="0.25">
      <c r="A45" s="31" t="s">
        <v>186</v>
      </c>
      <c r="B45" s="29">
        <v>1</v>
      </c>
      <c r="C45" s="31" t="s">
        <v>232</v>
      </c>
      <c r="F45" s="31" t="s">
        <v>8</v>
      </c>
      <c r="G45" s="31" t="s">
        <v>21</v>
      </c>
      <c r="K45" s="31"/>
      <c r="L45" s="5">
        <v>60</v>
      </c>
      <c r="M45" s="31" t="s">
        <v>189</v>
      </c>
      <c r="N45" s="30"/>
      <c r="O45" s="30"/>
      <c r="P45" s="23"/>
    </row>
    <row r="46" spans="1:16" s="28" customFormat="1" ht="15.75" customHeight="1" x14ac:dyDescent="0.25">
      <c r="A46" s="31" t="s">
        <v>186</v>
      </c>
      <c r="B46" s="29">
        <v>1</v>
      </c>
      <c r="C46" s="31" t="s">
        <v>190</v>
      </c>
      <c r="F46" s="31" t="s">
        <v>25</v>
      </c>
      <c r="G46" s="31" t="s">
        <v>12</v>
      </c>
      <c r="K46" s="31"/>
      <c r="L46" s="5">
        <v>70</v>
      </c>
      <c r="M46" s="31" t="s">
        <v>221</v>
      </c>
      <c r="N46" s="30"/>
      <c r="O46" s="30"/>
      <c r="P46" s="23"/>
    </row>
    <row r="47" spans="1:16" s="28" customFormat="1" ht="15.75" customHeight="1" x14ac:dyDescent="0.25">
      <c r="A47" s="31" t="s">
        <v>186</v>
      </c>
      <c r="B47" s="29">
        <v>1</v>
      </c>
      <c r="C47" s="31" t="s">
        <v>192</v>
      </c>
      <c r="F47" s="31" t="s">
        <v>10</v>
      </c>
      <c r="G47" s="31" t="s">
        <v>24</v>
      </c>
      <c r="K47" s="31"/>
      <c r="L47" s="5">
        <v>80</v>
      </c>
      <c r="M47" s="31" t="s">
        <v>222</v>
      </c>
      <c r="N47" s="30"/>
      <c r="O47" s="30"/>
      <c r="P47" s="23"/>
    </row>
    <row r="48" spans="1:16" s="28" customFormat="1" ht="15.75" customHeight="1" x14ac:dyDescent="0.25">
      <c r="A48" s="31" t="s">
        <v>186</v>
      </c>
      <c r="B48" s="29">
        <v>1</v>
      </c>
      <c r="C48" s="28" t="s">
        <v>29</v>
      </c>
      <c r="F48" s="28" t="s">
        <v>14</v>
      </c>
      <c r="K48" s="31" t="s">
        <v>166</v>
      </c>
      <c r="L48" s="5">
        <v>-30</v>
      </c>
      <c r="M48" s="31" t="s">
        <v>201</v>
      </c>
      <c r="N48" s="30"/>
      <c r="O48" s="30"/>
      <c r="P48" s="23"/>
    </row>
    <row r="49" spans="1:16" s="28" customFormat="1" ht="15.75" customHeight="1" x14ac:dyDescent="0.25">
      <c r="A49" s="31" t="s">
        <v>186</v>
      </c>
      <c r="B49" s="29">
        <v>1</v>
      </c>
      <c r="C49" s="31" t="s">
        <v>284</v>
      </c>
      <c r="F49" s="31" t="s">
        <v>14</v>
      </c>
      <c r="K49" s="31" t="s">
        <v>282</v>
      </c>
      <c r="L49" s="5">
        <v>50</v>
      </c>
      <c r="M49" s="31" t="s">
        <v>283</v>
      </c>
      <c r="N49" s="30"/>
      <c r="O49" s="30"/>
      <c r="P49" s="23"/>
    </row>
    <row r="50" spans="1:16" s="28" customFormat="1" ht="15.75" customHeight="1" x14ac:dyDescent="0.25">
      <c r="A50" s="31" t="s">
        <v>186</v>
      </c>
      <c r="B50" s="29">
        <v>1</v>
      </c>
      <c r="C50" s="31" t="s">
        <v>242</v>
      </c>
      <c r="H50" s="31" t="s">
        <v>264</v>
      </c>
      <c r="I50" s="31"/>
      <c r="J50" s="31" t="s">
        <v>249</v>
      </c>
      <c r="K50" s="31" t="s">
        <v>194</v>
      </c>
      <c r="L50" s="5">
        <v>20</v>
      </c>
      <c r="M50" s="31" t="s">
        <v>233</v>
      </c>
      <c r="N50" s="30"/>
      <c r="O50" s="30"/>
      <c r="P50" s="23"/>
    </row>
    <row r="51" spans="1:16" s="28" customFormat="1" x14ac:dyDescent="0.25">
      <c r="A51" s="28" t="s">
        <v>186</v>
      </c>
      <c r="B51" s="29">
        <v>1</v>
      </c>
      <c r="C51" s="28" t="s">
        <v>102</v>
      </c>
      <c r="J51" s="31" t="s">
        <v>224</v>
      </c>
      <c r="K51" s="31" t="s">
        <v>241</v>
      </c>
      <c r="L51" s="29">
        <v>30</v>
      </c>
      <c r="M51" s="28" t="s">
        <v>101</v>
      </c>
      <c r="N51" s="30"/>
      <c r="O51" s="30"/>
      <c r="P51" s="29"/>
    </row>
    <row r="52" spans="1:16" s="28" customFormat="1" x14ac:dyDescent="0.25">
      <c r="A52" s="31" t="s">
        <v>186</v>
      </c>
      <c r="B52" s="29">
        <v>1</v>
      </c>
      <c r="C52" s="31" t="s">
        <v>223</v>
      </c>
      <c r="F52" s="31" t="s">
        <v>24</v>
      </c>
      <c r="J52" s="31" t="s">
        <v>7</v>
      </c>
      <c r="K52" s="31" t="s">
        <v>225</v>
      </c>
      <c r="L52" s="29">
        <v>40</v>
      </c>
      <c r="M52" s="31" t="s">
        <v>226</v>
      </c>
      <c r="N52" s="30"/>
      <c r="O52" s="30"/>
      <c r="P52" s="29"/>
    </row>
    <row r="53" spans="1:16" s="28" customFormat="1" x14ac:dyDescent="0.25">
      <c r="A53" s="28" t="s">
        <v>186</v>
      </c>
      <c r="B53" s="29">
        <v>1</v>
      </c>
      <c r="C53" s="28" t="s">
        <v>19</v>
      </c>
      <c r="K53" s="31" t="s">
        <v>214</v>
      </c>
      <c r="L53" s="29" t="s">
        <v>196</v>
      </c>
      <c r="M53" s="28" t="s">
        <v>98</v>
      </c>
      <c r="O53" s="30"/>
      <c r="P53" s="29"/>
    </row>
    <row r="54" spans="1:16" x14ac:dyDescent="0.25">
      <c r="A54" t="s">
        <v>7</v>
      </c>
      <c r="B54" s="3">
        <v>1</v>
      </c>
      <c r="C54" t="s">
        <v>37</v>
      </c>
      <c r="F54" s="13" t="s">
        <v>14</v>
      </c>
      <c r="G54" s="13" t="s">
        <v>91</v>
      </c>
      <c r="K54" t="s">
        <v>273</v>
      </c>
      <c r="L54" s="5">
        <v>100</v>
      </c>
      <c r="M54" t="s">
        <v>22</v>
      </c>
      <c r="N54"/>
    </row>
    <row r="55" spans="1:16" x14ac:dyDescent="0.25">
      <c r="A55" t="s">
        <v>7</v>
      </c>
      <c r="B55" s="3">
        <v>1</v>
      </c>
      <c r="C55" t="s">
        <v>62</v>
      </c>
      <c r="K55" t="s">
        <v>239</v>
      </c>
      <c r="L55" s="5" t="s">
        <v>196</v>
      </c>
      <c r="M55" t="s">
        <v>36</v>
      </c>
      <c r="N55"/>
    </row>
    <row r="56" spans="1:16" x14ac:dyDescent="0.25">
      <c r="A56" t="s">
        <v>7</v>
      </c>
      <c r="B56" s="3">
        <v>1</v>
      </c>
      <c r="C56" t="s">
        <v>274</v>
      </c>
      <c r="K56" t="s">
        <v>213</v>
      </c>
      <c r="L56" s="5" t="s">
        <v>196</v>
      </c>
      <c r="M56" t="s">
        <v>26</v>
      </c>
      <c r="N56"/>
    </row>
    <row r="57" spans="1:16" x14ac:dyDescent="0.25">
      <c r="A57" t="s">
        <v>7</v>
      </c>
      <c r="B57" s="3">
        <v>1</v>
      </c>
      <c r="C57" t="s">
        <v>28</v>
      </c>
      <c r="K57" t="s">
        <v>211</v>
      </c>
      <c r="L57" s="5" t="s">
        <v>196</v>
      </c>
      <c r="M57" t="s">
        <v>212</v>
      </c>
      <c r="N57"/>
    </row>
    <row r="58" spans="1:16" x14ac:dyDescent="0.25">
      <c r="A58" t="s">
        <v>7</v>
      </c>
      <c r="B58" s="3">
        <v>1</v>
      </c>
      <c r="C58" t="s">
        <v>31</v>
      </c>
      <c r="H58" s="13" t="s">
        <v>175</v>
      </c>
      <c r="K58" t="s">
        <v>170</v>
      </c>
      <c r="L58" s="5" t="s">
        <v>196</v>
      </c>
      <c r="M58" t="s">
        <v>254</v>
      </c>
      <c r="N58"/>
    </row>
    <row r="59" spans="1:16" x14ac:dyDescent="0.25">
      <c r="A59" t="s">
        <v>7</v>
      </c>
      <c r="B59" s="3">
        <v>1</v>
      </c>
      <c r="C59" t="s">
        <v>40</v>
      </c>
      <c r="H59" s="13" t="s">
        <v>30</v>
      </c>
      <c r="K59" t="s">
        <v>169</v>
      </c>
      <c r="L59" s="5" t="s">
        <v>196</v>
      </c>
      <c r="M59" t="s">
        <v>49</v>
      </c>
      <c r="N59"/>
    </row>
    <row r="60" spans="1:16" x14ac:dyDescent="0.25">
      <c r="A60" t="s">
        <v>7</v>
      </c>
      <c r="B60" s="3">
        <v>1</v>
      </c>
      <c r="C60" t="s">
        <v>193</v>
      </c>
      <c r="K60" t="s">
        <v>240</v>
      </c>
      <c r="L60" s="5" t="s">
        <v>196</v>
      </c>
      <c r="M60" t="s">
        <v>195</v>
      </c>
      <c r="N60"/>
    </row>
    <row r="61" spans="1:16" x14ac:dyDescent="0.25">
      <c r="A61" t="s">
        <v>7</v>
      </c>
      <c r="B61" s="3">
        <v>1</v>
      </c>
      <c r="C61" t="s">
        <v>215</v>
      </c>
      <c r="K61" t="s">
        <v>288</v>
      </c>
      <c r="L61" s="5" t="s">
        <v>196</v>
      </c>
      <c r="M61" t="s">
        <v>243</v>
      </c>
      <c r="N61"/>
    </row>
    <row r="62" spans="1:16" x14ac:dyDescent="0.25">
      <c r="A62" t="s">
        <v>7</v>
      </c>
      <c r="B62" s="3">
        <v>1</v>
      </c>
      <c r="C62" t="s">
        <v>285</v>
      </c>
      <c r="K62" t="s">
        <v>289</v>
      </c>
      <c r="L62" s="5" t="s">
        <v>196</v>
      </c>
      <c r="M62" t="s">
        <v>297</v>
      </c>
      <c r="N62"/>
    </row>
    <row r="63" spans="1:16" x14ac:dyDescent="0.25">
      <c r="A63" t="s">
        <v>187</v>
      </c>
      <c r="B63" s="3">
        <v>1</v>
      </c>
      <c r="C63" t="s">
        <v>103</v>
      </c>
      <c r="K63" t="s">
        <v>167</v>
      </c>
      <c r="L63" s="5">
        <v>0</v>
      </c>
      <c r="M63" t="s">
        <v>151</v>
      </c>
      <c r="N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9.14062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259</v>
      </c>
      <c r="C1" s="1" t="s">
        <v>9</v>
      </c>
      <c r="D1" s="1" t="s">
        <v>182</v>
      </c>
      <c r="E1" s="1" t="s">
        <v>183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77</v>
      </c>
      <c r="D2" s="26" t="s">
        <v>8</v>
      </c>
      <c r="E2" s="26" t="s">
        <v>8</v>
      </c>
      <c r="G2" s="5">
        <v>1</v>
      </c>
      <c r="H2" s="51" t="s">
        <v>260</v>
      </c>
    </row>
    <row r="3" spans="1:8" s="26" customFormat="1" x14ac:dyDescent="0.25">
      <c r="A3" s="26" t="s">
        <v>6</v>
      </c>
      <c r="B3" s="27">
        <v>4</v>
      </c>
      <c r="C3" s="51" t="s">
        <v>206</v>
      </c>
      <c r="D3" s="26" t="s">
        <v>13</v>
      </c>
      <c r="E3" s="26" t="s">
        <v>13</v>
      </c>
      <c r="G3" s="5">
        <v>1</v>
      </c>
      <c r="H3" s="51" t="s">
        <v>146</v>
      </c>
    </row>
    <row r="4" spans="1:8" s="26" customFormat="1" x14ac:dyDescent="0.25">
      <c r="A4" s="26" t="s">
        <v>6</v>
      </c>
      <c r="B4" s="27">
        <v>7</v>
      </c>
      <c r="C4" s="26" t="s">
        <v>81</v>
      </c>
      <c r="D4" s="26" t="s">
        <v>10</v>
      </c>
      <c r="G4" s="5">
        <v>1</v>
      </c>
      <c r="H4" s="51" t="s">
        <v>147</v>
      </c>
    </row>
    <row r="5" spans="1:8" s="26" customFormat="1" x14ac:dyDescent="0.25">
      <c r="A5" s="51" t="s">
        <v>6</v>
      </c>
      <c r="B5" s="27">
        <v>1</v>
      </c>
      <c r="C5" s="51" t="s">
        <v>262</v>
      </c>
      <c r="D5" s="51" t="s">
        <v>10</v>
      </c>
      <c r="E5" s="51" t="s">
        <v>13</v>
      </c>
      <c r="G5" s="5">
        <v>1</v>
      </c>
      <c r="H5" s="51" t="s">
        <v>263</v>
      </c>
    </row>
    <row r="6" spans="1:8" s="26" customFormat="1" x14ac:dyDescent="0.25">
      <c r="A6" s="26" t="s">
        <v>6</v>
      </c>
      <c r="B6" s="27">
        <v>4</v>
      </c>
      <c r="C6" s="33" t="s">
        <v>120</v>
      </c>
      <c r="D6" s="26" t="s">
        <v>13</v>
      </c>
      <c r="E6" s="26" t="s">
        <v>8</v>
      </c>
      <c r="G6" s="5">
        <v>1</v>
      </c>
      <c r="H6" s="51" t="s">
        <v>148</v>
      </c>
    </row>
    <row r="7" spans="1:8" s="26" customFormat="1" x14ac:dyDescent="0.25">
      <c r="A7" s="26" t="s">
        <v>6</v>
      </c>
      <c r="B7" s="27">
        <v>3</v>
      </c>
      <c r="C7" s="26" t="s">
        <v>50</v>
      </c>
      <c r="D7" s="26" t="s">
        <v>24</v>
      </c>
      <c r="G7" s="5">
        <v>1</v>
      </c>
      <c r="H7" s="51" t="s">
        <v>261</v>
      </c>
    </row>
    <row r="8" spans="1:8" s="26" customFormat="1" x14ac:dyDescent="0.25">
      <c r="A8" s="26" t="s">
        <v>6</v>
      </c>
      <c r="B8" s="27">
        <v>3</v>
      </c>
      <c r="C8" s="26" t="s">
        <v>84</v>
      </c>
      <c r="D8" s="26" t="s">
        <v>11</v>
      </c>
      <c r="G8" s="5">
        <v>1</v>
      </c>
      <c r="H8" s="26" t="s">
        <v>47</v>
      </c>
    </row>
    <row r="9" spans="1:8" s="26" customFormat="1" x14ac:dyDescent="0.25">
      <c r="A9" s="26" t="s">
        <v>6</v>
      </c>
      <c r="B9" s="27">
        <v>3</v>
      </c>
      <c r="C9" s="26" t="s">
        <v>85</v>
      </c>
      <c r="D9" s="26" t="s">
        <v>12</v>
      </c>
      <c r="G9" s="5">
        <v>1</v>
      </c>
      <c r="H9" s="51" t="s">
        <v>44</v>
      </c>
    </row>
    <row r="10" spans="1:8" s="26" customFormat="1" x14ac:dyDescent="0.25">
      <c r="A10" s="26" t="s">
        <v>6</v>
      </c>
      <c r="B10" s="27">
        <v>2</v>
      </c>
      <c r="C10" s="26" t="s">
        <v>78</v>
      </c>
      <c r="D10" s="26" t="s">
        <v>25</v>
      </c>
      <c r="E10" s="26" t="s">
        <v>25</v>
      </c>
      <c r="F10" s="26" t="s">
        <v>73</v>
      </c>
      <c r="G10" s="5">
        <v>1</v>
      </c>
      <c r="H10" s="26" t="s">
        <v>51</v>
      </c>
    </row>
    <row r="11" spans="1:8" s="26" customFormat="1" x14ac:dyDescent="0.25">
      <c r="A11" s="26" t="s">
        <v>6</v>
      </c>
      <c r="B11" s="27">
        <v>3</v>
      </c>
      <c r="C11" s="51" t="s">
        <v>209</v>
      </c>
      <c r="D11" s="26" t="s">
        <v>21</v>
      </c>
      <c r="G11" s="5">
        <v>1</v>
      </c>
      <c r="H11" s="51" t="s">
        <v>236</v>
      </c>
    </row>
    <row r="12" spans="1:8" s="26" customFormat="1" x14ac:dyDescent="0.25">
      <c r="A12" s="51" t="s">
        <v>6</v>
      </c>
      <c r="B12" s="27">
        <v>1</v>
      </c>
      <c r="C12" s="51" t="s">
        <v>144</v>
      </c>
      <c r="D12" s="51" t="s">
        <v>8</v>
      </c>
      <c r="E12" s="51" t="s">
        <v>21</v>
      </c>
      <c r="G12" s="5">
        <v>1</v>
      </c>
      <c r="H12" s="51" t="s">
        <v>145</v>
      </c>
    </row>
    <row r="13" spans="1:8" s="26" customFormat="1" x14ac:dyDescent="0.25">
      <c r="A13" s="26" t="s">
        <v>6</v>
      </c>
      <c r="B13" s="27">
        <v>2</v>
      </c>
      <c r="C13" s="26" t="s">
        <v>87</v>
      </c>
      <c r="D13" s="26" t="s">
        <v>91</v>
      </c>
      <c r="F13" s="26" t="s">
        <v>80</v>
      </c>
      <c r="G13" s="5">
        <v>1</v>
      </c>
      <c r="H13" s="51" t="s">
        <v>210</v>
      </c>
    </row>
    <row r="14" spans="1:8" s="26" customFormat="1" x14ac:dyDescent="0.25">
      <c r="A14" s="26" t="s">
        <v>6</v>
      </c>
      <c r="B14" s="27">
        <v>2</v>
      </c>
      <c r="C14" s="26" t="s">
        <v>88</v>
      </c>
      <c r="D14" s="26" t="s">
        <v>14</v>
      </c>
      <c r="G14" s="5">
        <v>1</v>
      </c>
      <c r="H14" s="26" t="s">
        <v>58</v>
      </c>
    </row>
    <row r="15" spans="1:8" s="26" customFormat="1" x14ac:dyDescent="0.25">
      <c r="A15" s="26" t="s">
        <v>6</v>
      </c>
      <c r="B15" s="27">
        <v>3</v>
      </c>
      <c r="C15" s="26" t="s">
        <v>66</v>
      </c>
      <c r="D15" s="26" t="s">
        <v>15</v>
      </c>
      <c r="F15" s="26" t="s">
        <v>109</v>
      </c>
      <c r="G15" s="5">
        <v>20</v>
      </c>
      <c r="H15" s="26" t="s">
        <v>74</v>
      </c>
    </row>
    <row r="16" spans="1:8" s="26" customFormat="1" ht="15.75" customHeight="1" x14ac:dyDescent="0.25">
      <c r="A16" s="26" t="s">
        <v>6</v>
      </c>
      <c r="B16" s="27">
        <v>3</v>
      </c>
      <c r="C16" s="26" t="s">
        <v>42</v>
      </c>
      <c r="D16" s="26" t="s">
        <v>23</v>
      </c>
      <c r="G16" s="5">
        <v>1</v>
      </c>
      <c r="H16" s="51" t="s">
        <v>149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C13" sqref="C13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173</v>
      </c>
      <c r="C1" s="2" t="s">
        <v>92</v>
      </c>
      <c r="D1" s="14" t="s">
        <v>114</v>
      </c>
      <c r="E1" s="15" t="s">
        <v>115</v>
      </c>
      <c r="F1" s="14" t="s">
        <v>117</v>
      </c>
      <c r="G1" s="14" t="s">
        <v>116</v>
      </c>
      <c r="H1" s="14" t="s">
        <v>118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10</v>
      </c>
      <c r="D2" s="16">
        <f>IF(ISNUMBER(B2/C2),B2/C2,"")</f>
        <v>1.7</v>
      </c>
      <c r="E2" s="17">
        <f t="shared" ref="E2:E13" si="0">IF(ISNUMBER(1/D2), 1/D2,"")</f>
        <v>0.58823529411764708</v>
      </c>
      <c r="F2" s="16">
        <f t="shared" ref="F2:F13" si="1">SUM(B:B)/B2</f>
        <v>3.8235294117647061</v>
      </c>
      <c r="G2" s="16">
        <f t="shared" ref="G2:G13" si="2">1-POWER(B2/SUM(B:B),0.5)</f>
        <v>0.48859168804324116</v>
      </c>
      <c r="H2" s="16">
        <f>1+G2</f>
        <v>1.488591688043241</v>
      </c>
    </row>
    <row r="3" spans="1:8" x14ac:dyDescent="0.25">
      <c r="A3" s="20" t="s">
        <v>13</v>
      </c>
      <c r="B3" s="9">
        <f>SUMIFS(Resources!B:B,Resources!D:D,Economy!A3)+SUMIFS(Resources!B:B,Resources!E:E,Economy!A3)</f>
        <v>13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1.4444444444444444</v>
      </c>
      <c r="E3" s="17">
        <f t="shared" si="0"/>
        <v>0.69230769230769229</v>
      </c>
      <c r="F3" s="17">
        <f t="shared" si="1"/>
        <v>5</v>
      </c>
      <c r="G3" s="21">
        <f t="shared" si="2"/>
        <v>0.55278640450004213</v>
      </c>
      <c r="H3" s="17">
        <f t="shared" ref="H3:H13" si="4">1+G3</f>
        <v>1.5527864045000421</v>
      </c>
    </row>
    <row r="4" spans="1:8" x14ac:dyDescent="0.25">
      <c r="A4" s="20" t="s">
        <v>21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11</v>
      </c>
      <c r="D4" s="17">
        <f t="shared" si="3"/>
        <v>0.36363636363636365</v>
      </c>
      <c r="E4" s="17">
        <f t="shared" si="0"/>
        <v>2.75</v>
      </c>
      <c r="F4" s="17">
        <f t="shared" si="1"/>
        <v>16.25</v>
      </c>
      <c r="G4" s="21">
        <f t="shared" si="2"/>
        <v>0.75193053082158312</v>
      </c>
      <c r="H4" s="17">
        <f t="shared" si="4"/>
        <v>1.7519305308215831</v>
      </c>
    </row>
    <row r="5" spans="1:8" x14ac:dyDescent="0.25">
      <c r="A5" s="20" t="s">
        <v>11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8</v>
      </c>
      <c r="D5" s="17">
        <f t="shared" si="3"/>
        <v>0.375</v>
      </c>
      <c r="E5" s="17">
        <f t="shared" si="0"/>
        <v>2.6666666666666665</v>
      </c>
      <c r="F5" s="17">
        <f t="shared" si="1"/>
        <v>21.666666666666668</v>
      </c>
      <c r="G5" s="21">
        <f t="shared" si="2"/>
        <v>0.78516553778817011</v>
      </c>
      <c r="H5" s="17">
        <f t="shared" si="4"/>
        <v>1.7851655377881701</v>
      </c>
    </row>
    <row r="6" spans="1:8" x14ac:dyDescent="0.25">
      <c r="A6" s="20" t="s">
        <v>10</v>
      </c>
      <c r="B6" s="9">
        <f>SUMIFS(Resources!B:B,Resources!D:D,Economy!A6)+SUMIFS(Resources!B:B,Resources!E:E,Economy!A6)</f>
        <v>8</v>
      </c>
      <c r="C6" s="3">
        <f>SUMIFS(Specials!B:B,Specials!F:F,Economy!A6)+SUMIFS(Specials!B:B,Specials!G:G,Economy!A6)</f>
        <v>12</v>
      </c>
      <c r="D6" s="17">
        <f t="shared" si="3"/>
        <v>0.66666666666666663</v>
      </c>
      <c r="E6" s="17">
        <f t="shared" si="0"/>
        <v>1.5</v>
      </c>
      <c r="F6" s="17">
        <f t="shared" si="1"/>
        <v>8.125</v>
      </c>
      <c r="G6" s="21">
        <f t="shared" si="2"/>
        <v>0.64917679227718827</v>
      </c>
      <c r="H6" s="17">
        <f t="shared" si="4"/>
        <v>1.6491767922771883</v>
      </c>
    </row>
    <row r="7" spans="1:8" x14ac:dyDescent="0.25">
      <c r="A7" s="20" t="s">
        <v>12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21.666666666666668</v>
      </c>
      <c r="G7" s="21">
        <f t="shared" si="2"/>
        <v>0.78516553778817011</v>
      </c>
      <c r="H7" s="17">
        <f t="shared" si="4"/>
        <v>1.7851655377881701</v>
      </c>
    </row>
    <row r="8" spans="1:8" x14ac:dyDescent="0.25">
      <c r="A8" s="20" t="s">
        <v>91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4</v>
      </c>
      <c r="D8" s="17">
        <f t="shared" si="3"/>
        <v>0.5</v>
      </c>
      <c r="E8" s="17">
        <f t="shared" si="0"/>
        <v>2</v>
      </c>
      <c r="F8" s="17">
        <f t="shared" si="1"/>
        <v>32.5</v>
      </c>
      <c r="G8" s="21">
        <f t="shared" si="2"/>
        <v>0.82458839613859414</v>
      </c>
      <c r="H8" s="17">
        <f t="shared" si="4"/>
        <v>1.8245883961385942</v>
      </c>
    </row>
    <row r="9" spans="1:8" x14ac:dyDescent="0.25">
      <c r="A9" s="20" t="s">
        <v>25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16.25</v>
      </c>
      <c r="G9" s="21">
        <f t="shared" si="2"/>
        <v>0.75193053082158312</v>
      </c>
      <c r="H9" s="17">
        <f t="shared" si="4"/>
        <v>1.7519305308215831</v>
      </c>
    </row>
    <row r="10" spans="1:8" x14ac:dyDescent="0.25">
      <c r="A10" s="20" t="s">
        <v>24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21.666666666666668</v>
      </c>
      <c r="G10" s="21">
        <f t="shared" si="2"/>
        <v>0.78516553778817011</v>
      </c>
      <c r="H10" s="17">
        <f t="shared" si="4"/>
        <v>1.7851655377881701</v>
      </c>
    </row>
    <row r="11" spans="1:8" x14ac:dyDescent="0.25">
      <c r="A11" s="20" t="s">
        <v>15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21.666666666666668</v>
      </c>
      <c r="G11" s="21">
        <f t="shared" si="2"/>
        <v>0.78516553778817011</v>
      </c>
      <c r="H11" s="17">
        <f t="shared" si="4"/>
        <v>1.7851655377881701</v>
      </c>
    </row>
    <row r="12" spans="1:8" x14ac:dyDescent="0.25">
      <c r="A12" s="20" t="s">
        <v>23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21.666666666666668</v>
      </c>
      <c r="G12" s="21">
        <f t="shared" si="2"/>
        <v>0.78516553778817011</v>
      </c>
      <c r="H12" s="17">
        <f t="shared" si="4"/>
        <v>1.7851655377881701</v>
      </c>
    </row>
    <row r="13" spans="1:8" x14ac:dyDescent="0.25">
      <c r="A13" s="20" t="s">
        <v>14</v>
      </c>
      <c r="B13" s="9">
        <f>SUMIFS(Resources!B:B,Resources!D:D,Economy!A13)+SUMIFS(Resources!B:B,Resources!E:E,Economy!A13)</f>
        <v>2</v>
      </c>
      <c r="C13" s="3">
        <f>SUMIFS(Specials!B:B,Specials!F:F,Economy!A12)+SUMIFS(Specials!B:B,Specials!G:G,Economy!A12)</f>
        <v>2</v>
      </c>
      <c r="D13" s="17">
        <f t="shared" si="3"/>
        <v>1</v>
      </c>
      <c r="E13" s="17">
        <f t="shared" si="0"/>
        <v>1</v>
      </c>
      <c r="F13" s="17">
        <f t="shared" si="1"/>
        <v>32.5</v>
      </c>
      <c r="G13" s="21">
        <f t="shared" si="2"/>
        <v>0.82458839613859414</v>
      </c>
      <c r="H13" s="17">
        <f t="shared" si="4"/>
        <v>1.8245883961385942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J4" sqref="J4"/>
    </sheetView>
  </sheetViews>
  <sheetFormatPr defaultRowHeight="15" x14ac:dyDescent="0.25"/>
  <cols>
    <col min="1" max="1" width="9.140625" style="3"/>
    <col min="2" max="2" width="8.5703125" style="3" customWidth="1"/>
    <col min="3" max="3" width="10" style="3" customWidth="1"/>
    <col min="4" max="4" width="8.7109375" style="3" customWidth="1"/>
    <col min="5" max="5" width="11.140625" style="3" customWidth="1"/>
    <col min="6" max="6" width="14.42578125" style="3" customWidth="1"/>
    <col min="7" max="7" width="13.5703125" style="63" customWidth="1"/>
    <col min="8" max="8" width="13.7109375" style="63" customWidth="1"/>
    <col min="9" max="9" width="20.28515625" style="68" customWidth="1"/>
    <col min="10" max="10" width="18.42578125" style="3" customWidth="1"/>
    <col min="11" max="11" width="98.7109375" style="60" bestFit="1" customWidth="1"/>
  </cols>
  <sheetData>
    <row r="1" spans="1:11" s="64" customFormat="1" ht="30" x14ac:dyDescent="0.25">
      <c r="A1" s="64" t="s">
        <v>299</v>
      </c>
      <c r="B1" s="64" t="s">
        <v>303</v>
      </c>
      <c r="C1" s="64" t="s">
        <v>304</v>
      </c>
      <c r="D1" s="64" t="s">
        <v>301</v>
      </c>
      <c r="E1" s="64" t="s">
        <v>302</v>
      </c>
      <c r="F1" s="64" t="s">
        <v>306</v>
      </c>
      <c r="G1" s="65" t="s">
        <v>308</v>
      </c>
      <c r="H1" s="65" t="s">
        <v>309</v>
      </c>
      <c r="I1" s="67" t="s">
        <v>311</v>
      </c>
      <c r="J1" s="67" t="s">
        <v>310</v>
      </c>
      <c r="K1" s="66" t="s">
        <v>126</v>
      </c>
    </row>
    <row r="2" spans="1:11" x14ac:dyDescent="0.25">
      <c r="A2" s="3">
        <v>2</v>
      </c>
      <c r="B2" s="3">
        <f>SUMIF(Specials!A:A,"Starter",Specials!B:B)-2*A2</f>
        <v>12</v>
      </c>
      <c r="C2" s="3">
        <f>SUMIF(Specials!A:A,"Midgame",Specials!B:B)</f>
        <v>35</v>
      </c>
      <c r="D2" s="3">
        <f>B2+C2</f>
        <v>47</v>
      </c>
      <c r="E2" s="3">
        <v>1</v>
      </c>
      <c r="F2" s="3">
        <f>D2+E2*D2</f>
        <v>94</v>
      </c>
      <c r="G2" s="63">
        <f>1-(2*(A2+1)-2)/(2*(A2+1))</f>
        <v>0.33333333333333337</v>
      </c>
      <c r="H2" s="63">
        <f>1-(2*(A2+1)-4)/(2*(A2+1))</f>
        <v>0.66666666666666674</v>
      </c>
      <c r="I2" s="68">
        <f>F2*G2</f>
        <v>31.333333333333336</v>
      </c>
      <c r="J2" s="3">
        <f>F2*G3</f>
        <v>23.5</v>
      </c>
      <c r="K2" s="60" t="s">
        <v>307</v>
      </c>
    </row>
    <row r="3" spans="1:11" x14ac:dyDescent="0.25">
      <c r="A3" s="3">
        <v>3</v>
      </c>
      <c r="B3" s="3">
        <f>SUMIF(Specials!A:A,"Starter",Specials!B:B)-2*A3</f>
        <v>10</v>
      </c>
      <c r="C3" s="3">
        <f>SUMIF(Specials!A:A,"Midgame",Specials!B:B)</f>
        <v>35</v>
      </c>
      <c r="D3" s="3">
        <f t="shared" ref="D3:D5" si="0">B3+C3</f>
        <v>45</v>
      </c>
      <c r="E3" s="3">
        <v>1</v>
      </c>
      <c r="F3" s="3">
        <f t="shared" ref="F3:F5" si="1">D3+E3*D3</f>
        <v>90</v>
      </c>
      <c r="G3" s="63">
        <f t="shared" ref="G3:G5" si="2">1-(2*(A3+1)-2)/(2*(A3+1))</f>
        <v>0.25</v>
      </c>
      <c r="H3" s="63">
        <f t="shared" ref="H3:H5" si="3">1-(2*(A3+1)-4)/(2*(A3+1))</f>
        <v>0.5</v>
      </c>
      <c r="I3" s="68">
        <f t="shared" ref="I3:I5" si="4">F3*G3</f>
        <v>22.5</v>
      </c>
      <c r="J3" s="3">
        <f t="shared" ref="J3:J5" si="5">F3*G4</f>
        <v>17.999999999999996</v>
      </c>
    </row>
    <row r="4" spans="1:11" x14ac:dyDescent="0.25">
      <c r="A4" s="3">
        <v>4</v>
      </c>
      <c r="B4" s="3">
        <f>SUMIF(Specials!A:A,"Starter",Specials!B:B)-2*A4</f>
        <v>8</v>
      </c>
      <c r="C4" s="3">
        <f>SUMIF(Specials!A:A,"Midgame",Specials!B:B)</f>
        <v>35</v>
      </c>
      <c r="D4" s="3">
        <f t="shared" si="0"/>
        <v>43</v>
      </c>
      <c r="E4" s="3">
        <v>1</v>
      </c>
      <c r="F4" s="3">
        <f t="shared" si="1"/>
        <v>86</v>
      </c>
      <c r="G4" s="63">
        <f t="shared" si="2"/>
        <v>0.19999999999999996</v>
      </c>
      <c r="H4" s="63">
        <f t="shared" si="3"/>
        <v>0.4</v>
      </c>
      <c r="I4" s="68">
        <f t="shared" si="4"/>
        <v>17.199999999999996</v>
      </c>
      <c r="J4" s="3">
        <f t="shared" si="5"/>
        <v>14.33333333333333</v>
      </c>
    </row>
    <row r="5" spans="1:11" x14ac:dyDescent="0.25">
      <c r="A5" s="3">
        <v>5</v>
      </c>
      <c r="B5" s="3">
        <f>SUMIF(Specials!A:A,"Starter",Specials!B:B)-2*A5</f>
        <v>6</v>
      </c>
      <c r="C5" s="3">
        <f>SUMIF(Specials!A:A,"Midgame",Specials!B:B)</f>
        <v>35</v>
      </c>
      <c r="D5" s="3">
        <f t="shared" si="0"/>
        <v>41</v>
      </c>
      <c r="E5" s="3">
        <v>1</v>
      </c>
      <c r="F5" s="3">
        <f t="shared" si="1"/>
        <v>82</v>
      </c>
      <c r="G5" s="63">
        <f t="shared" si="2"/>
        <v>0.16666666666666663</v>
      </c>
      <c r="H5" s="63">
        <f t="shared" si="3"/>
        <v>0.33333333333333337</v>
      </c>
      <c r="I5" s="68">
        <f t="shared" si="4"/>
        <v>13.666666666666664</v>
      </c>
      <c r="J5" s="3">
        <f t="shared" si="5"/>
        <v>0</v>
      </c>
      <c r="K5" s="60" t="s">
        <v>300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5" bestFit="1" customWidth="1"/>
    <col min="6" max="6" width="11" style="44" bestFit="1" customWidth="1"/>
    <col min="7" max="7" width="4.28515625" bestFit="1" customWidth="1"/>
    <col min="8" max="8" width="36.42578125" style="48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4" customFormat="1" x14ac:dyDescent="0.25">
      <c r="A1" s="56" t="s">
        <v>137</v>
      </c>
      <c r="B1" s="57"/>
      <c r="C1" s="57"/>
      <c r="D1" s="58"/>
      <c r="E1" s="53" t="s">
        <v>135</v>
      </c>
      <c r="F1" s="54"/>
      <c r="G1" s="54"/>
      <c r="H1" s="55"/>
      <c r="I1" s="34" t="s">
        <v>134</v>
      </c>
      <c r="M1" s="34" t="s">
        <v>171</v>
      </c>
    </row>
    <row r="2" spans="1:16" s="36" customFormat="1" x14ac:dyDescent="0.25">
      <c r="A2" s="37" t="s">
        <v>121</v>
      </c>
      <c r="B2" s="15" t="s">
        <v>122</v>
      </c>
      <c r="C2" s="45" t="s">
        <v>123</v>
      </c>
      <c r="D2" s="45"/>
      <c r="E2" s="37" t="s">
        <v>121</v>
      </c>
      <c r="F2" s="42" t="s">
        <v>122</v>
      </c>
      <c r="G2" s="36" t="s">
        <v>123</v>
      </c>
      <c r="H2" s="38" t="s">
        <v>126</v>
      </c>
      <c r="I2" s="36" t="s">
        <v>121</v>
      </c>
      <c r="J2" s="36" t="s">
        <v>122</v>
      </c>
      <c r="K2" s="36" t="s">
        <v>123</v>
      </c>
      <c r="L2" s="36" t="s">
        <v>126</v>
      </c>
      <c r="M2" s="36" t="s">
        <v>121</v>
      </c>
      <c r="N2" s="36" t="s">
        <v>122</v>
      </c>
      <c r="O2" s="36" t="s">
        <v>123</v>
      </c>
      <c r="P2" s="36" t="s">
        <v>126</v>
      </c>
    </row>
    <row r="3" spans="1:16" x14ac:dyDescent="0.25">
      <c r="A3" t="s">
        <v>81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5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48" t="s">
        <v>172</v>
      </c>
      <c r="M3" s="35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48"/>
    </row>
    <row r="4" spans="1:16" x14ac:dyDescent="0.25">
      <c r="A4" t="s">
        <v>16</v>
      </c>
      <c r="B4" s="17" t="str">
        <f>IF(ISNA(VLOOKUP(A4,Specials!C:P,12,FALSE)),"",VLOOKUP(A4,Specials!C:P,12,FALSE))</f>
        <v xml:space="preserve"> </v>
      </c>
      <c r="C4" s="3" t="str">
        <f>IF(ISNA(VLOOKUP(A4,Specials!'C':Economy!O,8,FALSE)),"",VLOOKUP(A4,Specials!C:P,9,FALSE))</f>
        <v>You may now build buildings.</v>
      </c>
      <c r="D4" s="3" t="s">
        <v>133</v>
      </c>
      <c r="E4" s="35" t="s">
        <v>86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48" t="s">
        <v>129</v>
      </c>
      <c r="I4" s="35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48"/>
      <c r="M4" s="35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48"/>
    </row>
    <row r="5" spans="1:16" x14ac:dyDescent="0.25">
      <c r="A5" t="s">
        <v>81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5" t="s">
        <v>43</v>
      </c>
      <c r="F5" s="17">
        <v>2</v>
      </c>
      <c r="G5" s="3" t="str">
        <f>IF(ISNA(VLOOKUP(E5,Specials!C:P,9,FALSE)),"",VLOOKUP(E5,Specials!C:P,9,FALSE))</f>
        <v/>
      </c>
      <c r="H5" s="48" t="s">
        <v>128</v>
      </c>
      <c r="I5" s="35"/>
      <c r="J5" s="17">
        <v>2</v>
      </c>
      <c r="K5" s="3" t="str">
        <f>IF(ISNA(VLOOKUP(I5,Specials!$C:$P,9,FALSE)),"",VLOOKUP(I5,Specials!$C:$P,9,FALSE))</f>
        <v/>
      </c>
      <c r="L5" s="48"/>
      <c r="M5" s="35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48"/>
    </row>
    <row r="6" spans="1:16" x14ac:dyDescent="0.25">
      <c r="A6" t="s">
        <v>111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133</v>
      </c>
      <c r="E6" s="35" t="s">
        <v>70</v>
      </c>
      <c r="F6" s="17">
        <v>1</v>
      </c>
      <c r="G6" s="3" t="str">
        <f>IF(ISNA(VLOOKUP(E6,Specials!C:P,9,FALSE)),"",VLOOKUP(E6,Specials!C:P,9,FALSE))</f>
        <v>You may trash this card for 1 Food</v>
      </c>
      <c r="H6" s="48" t="s">
        <v>127</v>
      </c>
      <c r="I6" s="35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48"/>
      <c r="M6" s="35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48"/>
    </row>
    <row r="7" spans="1:16" x14ac:dyDescent="0.25">
      <c r="A7" t="s">
        <v>68</v>
      </c>
      <c r="B7" s="17">
        <v>2</v>
      </c>
      <c r="C7" s="3">
        <f>IF(ISNA(VLOOKUP(A7,Specials!'C':Economy!O,8,FALSE)),"",VLOOKUP(A7,Specials!C:P,9,FALSE))</f>
        <v>0</v>
      </c>
      <c r="D7" s="3" t="s">
        <v>136</v>
      </c>
      <c r="E7" s="35" t="s">
        <v>70</v>
      </c>
      <c r="F7" s="17">
        <v>1</v>
      </c>
      <c r="G7" s="3" t="str">
        <f>IF(ISNA(VLOOKUP(E7,Specials!C:P,9,FALSE)),"",VLOOKUP(E7,Specials!C:P,9,FALSE))</f>
        <v>You may trash this card for 1 Food</v>
      </c>
      <c r="H7" s="48" t="s">
        <v>130</v>
      </c>
      <c r="I7" s="35"/>
      <c r="J7" s="17">
        <v>2</v>
      </c>
      <c r="K7" s="3" t="str">
        <f>IF(ISNA(VLOOKUP(I7,Specials!$C:$P,9,FALSE)),"",VLOOKUP(I7,Specials!$C:$P,9,FALSE))</f>
        <v/>
      </c>
      <c r="L7" s="48"/>
      <c r="M7" s="35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48"/>
    </row>
    <row r="8" spans="1:16" x14ac:dyDescent="0.25">
      <c r="A8" t="s">
        <v>89</v>
      </c>
      <c r="B8" s="17">
        <v>1</v>
      </c>
      <c r="C8" s="3" t="e">
        <f>IF(ISNA(VLOOKUP(A8,Specials!'C':Economy!O,8,FALSE)),"",VLOOKUP(A8,Specials!C:P,9,FALSE))</f>
        <v>#N/A</v>
      </c>
      <c r="D8" s="3" t="s">
        <v>141</v>
      </c>
      <c r="E8" s="35" t="s">
        <v>84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48" t="s">
        <v>129</v>
      </c>
      <c r="I8" s="35"/>
      <c r="J8" s="17">
        <v>2</v>
      </c>
      <c r="K8" s="3" t="str">
        <f>IF(ISNA(VLOOKUP(I8,Specials!$C:$P,9,FALSE)),"",VLOOKUP(I8,Specials!$C:$P,9,FALSE))</f>
        <v/>
      </c>
      <c r="L8" s="48"/>
      <c r="M8" s="35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48"/>
    </row>
    <row r="9" spans="1:16" x14ac:dyDescent="0.25">
      <c r="A9" t="s">
        <v>90</v>
      </c>
      <c r="B9" s="17">
        <v>2</v>
      </c>
      <c r="C9" s="3" t="e">
        <f>IF(ISNA(VLOOKUP(A9,Specials!'C':Economy!O,8,FALSE)),"",VLOOKUP(A9,Specials!C:P,9,FALSE))</f>
        <v>#N/A</v>
      </c>
      <c r="D9" s="3" t="s">
        <v>142</v>
      </c>
      <c r="E9" s="35" t="s">
        <v>38</v>
      </c>
      <c r="F9" s="17">
        <v>2</v>
      </c>
      <c r="G9" s="3">
        <f>IF(ISNA(VLOOKUP(E9,Specials!C:P,9,FALSE)),"",VLOOKUP(E9,Specials!C:P,9,FALSE))</f>
        <v>0</v>
      </c>
      <c r="H9" s="48" t="s">
        <v>128</v>
      </c>
      <c r="I9" s="35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48"/>
      <c r="M9" s="35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48"/>
    </row>
    <row r="10" spans="1:16" x14ac:dyDescent="0.25">
      <c r="A10" t="s">
        <v>89</v>
      </c>
      <c r="B10" s="17">
        <v>1</v>
      </c>
      <c r="C10" s="3" t="e">
        <f>IF(ISNA(VLOOKUP(A10,Specials!'C':Economy!O,8,FALSE)),"",VLOOKUP(A10,Specials!C:P,9,FALSE))</f>
        <v>#N/A</v>
      </c>
      <c r="D10" s="3" t="s">
        <v>141</v>
      </c>
      <c r="E10" s="35" t="s">
        <v>38</v>
      </c>
      <c r="F10" s="17">
        <v>1</v>
      </c>
      <c r="G10" s="3">
        <f>IF(ISNA(VLOOKUP(E10,Specials!C:P,9,FALSE)),"",VLOOKUP(E10,Specials!C:P,9,FALSE))</f>
        <v>0</v>
      </c>
      <c r="H10" s="48" t="s">
        <v>131</v>
      </c>
      <c r="I10" s="50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48"/>
      <c r="M10" s="50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48"/>
    </row>
    <row r="11" spans="1:16" x14ac:dyDescent="0.25">
      <c r="A11" t="s">
        <v>93</v>
      </c>
      <c r="B11" s="17">
        <v>2</v>
      </c>
      <c r="C11" s="3" t="e">
        <f>IF(ISNA(VLOOKUP(A11,Specials!'C':Economy!O,8,FALSE)),"",VLOOKUP(A11,Specials!C:P,9,FALSE))</f>
        <v>#N/A</v>
      </c>
      <c r="D11" s="3" t="s">
        <v>143</v>
      </c>
      <c r="E11" s="35" t="s">
        <v>119</v>
      </c>
      <c r="F11" s="17">
        <v>1</v>
      </c>
      <c r="G11" s="3">
        <f>IF(ISNA(VLOOKUP(E11,Specials!C:P,9,FALSE)),"",VLOOKUP(E11,Specials!C:P,9,FALSE))</f>
        <v>0</v>
      </c>
      <c r="H11" s="48" t="s">
        <v>131</v>
      </c>
      <c r="I11" s="35"/>
      <c r="J11" s="17">
        <v>2</v>
      </c>
      <c r="K11" s="3" t="str">
        <f>IF(ISNA(VLOOKUP(I11,Specials!$C:$P,9,FALSE)),"",VLOOKUP(I11,Specials!$C:$P,9,FALSE))</f>
        <v/>
      </c>
      <c r="L11" s="48"/>
      <c r="M11" s="35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48"/>
    </row>
    <row r="12" spans="1:16" x14ac:dyDescent="0.25">
      <c r="A12" s="39" t="s">
        <v>40</v>
      </c>
      <c r="B12" s="17">
        <v>2</v>
      </c>
      <c r="C12" s="3">
        <v>40</v>
      </c>
      <c r="E12" s="35" t="s">
        <v>88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48" t="s">
        <v>14</v>
      </c>
      <c r="I12" s="35"/>
      <c r="J12" s="17">
        <v>2</v>
      </c>
      <c r="K12" s="3" t="str">
        <f>IF(ISNA(VLOOKUP(I12,Specials!$C:$P,9,FALSE)),"",VLOOKUP(I12,Specials!$C:$P,9,FALSE))</f>
        <v/>
      </c>
      <c r="L12" s="48"/>
      <c r="M12" s="35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48"/>
    </row>
    <row r="13" spans="1:16" x14ac:dyDescent="0.25">
      <c r="B13" s="17" t="str">
        <f>IF(ISNA(VLOOKUP(A14,Specials!C:P,12,FALSE)),"",VLOOKUP(A14,Specials!C:P,12,FALSE))</f>
        <v/>
      </c>
      <c r="E13" s="35" t="s">
        <v>87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48" t="s">
        <v>91</v>
      </c>
      <c r="I13" s="35"/>
      <c r="J13" s="17">
        <v>2</v>
      </c>
      <c r="K13" s="3" t="str">
        <f>IF(ISNA(VLOOKUP(I13,Specials!$C:$P,9,FALSE)),"",VLOOKUP(I13,Specials!$C:$P,9,FALSE))</f>
        <v/>
      </c>
      <c r="L13" s="48"/>
      <c r="M13" s="35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48"/>
    </row>
    <row r="14" spans="1:16" x14ac:dyDescent="0.25">
      <c r="B14" s="17" t="str">
        <f>IF(ISNA(VLOOKUP(A15,Specials!C:P,12,FALSE)),"",VLOOKUP(A15,Specials!C:P,12,FALSE))</f>
        <v/>
      </c>
      <c r="E14" s="35" t="s">
        <v>50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48" t="s">
        <v>24</v>
      </c>
      <c r="I14" s="35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48"/>
      <c r="M14" s="35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48"/>
    </row>
    <row r="15" spans="1:16" x14ac:dyDescent="0.25">
      <c r="B15" s="17" t="str">
        <f>IF(ISNA(VLOOKUP(A16,Specials!C:P,12,FALSE)),"",VLOOKUP(A16,Specials!C:P,12,FALSE))</f>
        <v/>
      </c>
      <c r="E15" s="35" t="s">
        <v>88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48" t="s">
        <v>14</v>
      </c>
      <c r="I15" s="35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48"/>
      <c r="M15" s="35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48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5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48"/>
      <c r="M16" s="35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48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5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48"/>
      <c r="M17" s="35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48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5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48"/>
      <c r="M18" s="35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48"/>
    </row>
    <row r="19" spans="1:16" x14ac:dyDescent="0.25">
      <c r="B19" s="17" t="str">
        <f>IF(ISNA(VLOOKUP(A19,Specials!C:P,12,FALSE)),"",VLOOKUP(A19,Specials!C:P,12,FALSE))</f>
        <v/>
      </c>
      <c r="E19" s="35" t="s">
        <v>138</v>
      </c>
      <c r="F19" s="17">
        <f>IF(ISNA(VLOOKUP(E19,Specials!C:P,12,FALSE)),"",VLOOKUP(E19,Specials!C:P,12,FALSE))</f>
        <v>0</v>
      </c>
      <c r="G19" s="3">
        <v>90</v>
      </c>
      <c r="H19" s="48" t="s">
        <v>140</v>
      </c>
      <c r="I19" s="35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48"/>
      <c r="M19" s="35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48"/>
    </row>
    <row r="20" spans="1:16" s="39" customFormat="1" x14ac:dyDescent="0.25">
      <c r="B20" s="17" t="str">
        <f>IF(ISNA(VLOOKUP(A20,Specials!C:P,12,FALSE)),"",VLOOKUP(A20,Specials!C:P,12,FALSE))</f>
        <v/>
      </c>
      <c r="C20" s="3"/>
      <c r="D20" s="3"/>
      <c r="E20" s="35" t="s">
        <v>95</v>
      </c>
      <c r="F20" s="17">
        <v>2</v>
      </c>
      <c r="G20" s="3">
        <v>250</v>
      </c>
      <c r="H20" s="48" t="s">
        <v>139</v>
      </c>
      <c r="I20" s="35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48"/>
      <c r="M20" s="35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48"/>
    </row>
    <row r="21" spans="1:16" s="39" customFormat="1" ht="15.75" thickBot="1" x14ac:dyDescent="0.3">
      <c r="B21" s="17"/>
      <c r="C21" s="3"/>
      <c r="D21" s="3"/>
      <c r="E21" s="35" t="s">
        <v>94</v>
      </c>
      <c r="F21" s="17" t="str">
        <f>IF(ISNA(VLOOKUP(E21,Specials!C:P,12,FALSE)),"",VLOOKUP(E21,Specials!C:P,12,FALSE))</f>
        <v/>
      </c>
      <c r="G21" s="3">
        <v>240</v>
      </c>
      <c r="H21" s="48" t="s">
        <v>132</v>
      </c>
      <c r="I21" s="35" t="s">
        <v>31</v>
      </c>
      <c r="J21" s="17">
        <f>IF(ISNA(VLOOKUP(I21,Specials!$C:$P,12,FALSE)),"",VLOOKUP(I21,Specials!$C:$P,12,FALSE))</f>
        <v>0</v>
      </c>
      <c r="K21" s="3">
        <v>240</v>
      </c>
      <c r="L21" s="48"/>
      <c r="M21" s="35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48"/>
    </row>
    <row r="22" spans="1:16" s="40" customFormat="1" ht="15.75" thickTop="1" x14ac:dyDescent="0.25">
      <c r="A22" s="40" t="s">
        <v>124</v>
      </c>
      <c r="B22" s="47">
        <f>SUM(B3:B21)</f>
        <v>12</v>
      </c>
      <c r="C22" s="46" t="e">
        <f>SUM(C3:C21)</f>
        <v>#N/A</v>
      </c>
      <c r="D22" s="46"/>
      <c r="E22" s="41" t="s">
        <v>124</v>
      </c>
      <c r="F22" s="43">
        <f>SUM(F3:F21)</f>
        <v>10</v>
      </c>
      <c r="G22" s="40">
        <f>SUM(G3:G21)</f>
        <v>580</v>
      </c>
      <c r="H22" s="49"/>
      <c r="I22" s="41" t="s">
        <v>124</v>
      </c>
      <c r="J22" s="43">
        <f>SUM(J3:J21)</f>
        <v>12</v>
      </c>
      <c r="K22" s="40">
        <f>SUM(K3:K21)</f>
        <v>240</v>
      </c>
      <c r="L22" s="49"/>
    </row>
    <row r="23" spans="1:16" x14ac:dyDescent="0.25">
      <c r="A23" t="s">
        <v>125</v>
      </c>
      <c r="B23" s="17" t="e">
        <f>C22/B22</f>
        <v>#N/A</v>
      </c>
      <c r="E23" s="35" t="s">
        <v>125</v>
      </c>
      <c r="F23" s="44">
        <f>G22/F22</f>
        <v>58</v>
      </c>
      <c r="I23" s="35" t="s">
        <v>125</v>
      </c>
      <c r="J23" s="44">
        <f>K22/J22</f>
        <v>20</v>
      </c>
      <c r="L23" s="48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Specials!$C$3:$C$63</xm:f>
          </x14:formula1>
          <xm:sqref>E14:E21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G7" sqref="G7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22.5703125" bestFit="1" customWidth="1"/>
    <col min="5" max="5" width="10" style="3" bestFit="1" customWidth="1"/>
    <col min="6" max="6" width="7.85546875" style="3" bestFit="1" customWidth="1"/>
    <col min="7" max="7" width="9.42578125" style="3" bestFit="1" customWidth="1"/>
    <col min="8" max="8" width="22.5703125" bestFit="1" customWidth="1"/>
  </cols>
  <sheetData>
    <row r="1" spans="1:11" x14ac:dyDescent="0.25">
      <c r="B1" s="3" t="s">
        <v>154</v>
      </c>
      <c r="D1" t="s">
        <v>155</v>
      </c>
      <c r="H1" t="s">
        <v>253</v>
      </c>
      <c r="I1" s="3"/>
      <c r="J1" s="3"/>
      <c r="K1" s="3"/>
    </row>
    <row r="2" spans="1:11" x14ac:dyDescent="0.25">
      <c r="A2" t="s">
        <v>160</v>
      </c>
      <c r="B2" s="3" t="s">
        <v>123</v>
      </c>
      <c r="C2" s="3" t="s">
        <v>161</v>
      </c>
      <c r="E2" s="3" t="s">
        <v>230</v>
      </c>
      <c r="F2" s="3" t="s">
        <v>231</v>
      </c>
      <c r="G2" s="3" t="s">
        <v>161</v>
      </c>
      <c r="I2" s="3"/>
      <c r="J2" s="3"/>
      <c r="K2" s="3"/>
    </row>
    <row r="3" spans="1:11" x14ac:dyDescent="0.25">
      <c r="A3">
        <v>1</v>
      </c>
      <c r="B3" s="3">
        <v>10</v>
      </c>
      <c r="C3" s="3">
        <f>B3/A3</f>
        <v>10</v>
      </c>
      <c r="D3" t="s">
        <v>244</v>
      </c>
      <c r="E3" s="3">
        <v>1</v>
      </c>
      <c r="F3" s="3">
        <v>10</v>
      </c>
      <c r="G3" s="3">
        <f>SUM(F$3:F3) / A3</f>
        <v>10</v>
      </c>
      <c r="H3" t="s">
        <v>158</v>
      </c>
      <c r="I3" s="3"/>
      <c r="J3" s="3"/>
      <c r="K3" s="3"/>
    </row>
    <row r="4" spans="1:11" x14ac:dyDescent="0.25">
      <c r="A4">
        <v>2</v>
      </c>
      <c r="B4" s="3">
        <v>30</v>
      </c>
      <c r="C4" s="3">
        <f t="shared" ref="C4:C7" si="0">B4/A4</f>
        <v>15</v>
      </c>
      <c r="D4" t="s">
        <v>245</v>
      </c>
      <c r="E4" s="3">
        <v>2</v>
      </c>
      <c r="F4" s="3">
        <v>20</v>
      </c>
      <c r="G4" s="3">
        <f>SUM(F$3:F4) / A4</f>
        <v>15</v>
      </c>
      <c r="H4" t="s">
        <v>158</v>
      </c>
      <c r="I4" s="3"/>
      <c r="J4" s="3"/>
      <c r="K4" s="3"/>
    </row>
    <row r="5" spans="1:11" x14ac:dyDescent="0.25">
      <c r="A5">
        <v>3</v>
      </c>
      <c r="B5" s="3">
        <v>60</v>
      </c>
      <c r="C5" s="3">
        <f t="shared" si="0"/>
        <v>20</v>
      </c>
      <c r="D5" t="s">
        <v>246</v>
      </c>
      <c r="E5" s="3">
        <v>2</v>
      </c>
      <c r="F5" s="3">
        <v>25</v>
      </c>
      <c r="G5" s="3">
        <f>SUM(F$3:F5) / A5</f>
        <v>18.333333333333332</v>
      </c>
      <c r="H5" t="s">
        <v>256</v>
      </c>
      <c r="I5" s="3"/>
      <c r="J5" s="3"/>
      <c r="K5" s="3"/>
    </row>
    <row r="6" spans="1:11" x14ac:dyDescent="0.25">
      <c r="A6">
        <v>4</v>
      </c>
      <c r="B6" s="3">
        <v>100</v>
      </c>
      <c r="C6" s="3">
        <f t="shared" si="0"/>
        <v>25</v>
      </c>
      <c r="D6" t="s">
        <v>247</v>
      </c>
      <c r="E6" s="3">
        <v>3</v>
      </c>
      <c r="F6" s="3">
        <v>30</v>
      </c>
      <c r="G6" s="3">
        <f>SUM(F$3:F6) / A6</f>
        <v>21.25</v>
      </c>
      <c r="I6" s="3"/>
      <c r="J6" s="3"/>
      <c r="K6" s="3"/>
    </row>
    <row r="7" spans="1:11" x14ac:dyDescent="0.25">
      <c r="A7">
        <v>5</v>
      </c>
      <c r="B7" s="3">
        <v>150</v>
      </c>
      <c r="C7" s="3">
        <f t="shared" si="0"/>
        <v>30</v>
      </c>
      <c r="D7" t="s">
        <v>248</v>
      </c>
      <c r="E7" s="3">
        <v>3</v>
      </c>
      <c r="F7" s="3">
        <v>35</v>
      </c>
      <c r="G7" s="3">
        <f>SUM(F$3:F7) / A7</f>
        <v>24</v>
      </c>
      <c r="I7" s="3"/>
      <c r="J7" s="3"/>
      <c r="K7" s="3"/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Specials</vt:lpstr>
      <vt:lpstr>Resources</vt:lpstr>
      <vt:lpstr>Economy</vt:lpstr>
      <vt:lpstr>Actions per Game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2019-12-09T04:12:11Z</dcterms:modified>
</cp:coreProperties>
</file>