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Specials!$C$2:$C$53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41" i="1"/>
  <c r="O41" i="1" s="1"/>
  <c r="P41" i="1" s="1"/>
  <c r="N53" i="1"/>
  <c r="O53" i="1" s="1"/>
  <c r="P53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7" i="1"/>
  <c r="P47" i="1" s="1"/>
  <c r="N48" i="1"/>
  <c r="O48" i="1" s="1"/>
  <c r="F21" i="3" s="1"/>
  <c r="N49" i="1"/>
  <c r="O49" i="1" s="1"/>
  <c r="F19" i="3" s="1"/>
  <c r="N50" i="1"/>
  <c r="O50" i="1" s="1"/>
  <c r="J21" i="3" s="1"/>
  <c r="N51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6" i="1" l="1"/>
  <c r="O46" i="1" s="1"/>
  <c r="P46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40" i="1" s="1"/>
  <c r="O40" i="1" s="1"/>
  <c r="P40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51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4" i="1"/>
  <c r="O44" i="1" s="1"/>
  <c r="N42" i="1"/>
  <c r="O42" i="1" s="1"/>
  <c r="P42" i="1" s="1"/>
  <c r="N14" i="1"/>
  <c r="O14" i="1" s="1"/>
  <c r="P14" i="1" s="1"/>
  <c r="N45" i="1"/>
  <c r="O45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3" i="1"/>
  <c r="O43" i="1" s="1"/>
  <c r="P50" i="1"/>
  <c r="P3" i="1" l="1"/>
  <c r="B3" i="3"/>
  <c r="B22" i="3" s="1"/>
  <c r="P51" i="1"/>
  <c r="P45" i="1"/>
  <c r="P48" i="1"/>
  <c r="P44" i="1"/>
  <c r="P49" i="1"/>
  <c r="P43" i="1"/>
  <c r="B23" i="3" l="1"/>
</calcChain>
</file>

<file path=xl/sharedStrings.xml><?xml version="1.0" encoding="utf-8"?>
<sst xmlns="http://schemas.openxmlformats.org/spreadsheetml/2006/main" count="484" uniqueCount="258">
  <si>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</si>
  <si>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</si>
  <si>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</si>
  <si>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</si>
  <si>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</si>
  <si>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</si>
  <si>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</si>
  <si>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</si>
  <si>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</si>
  <si>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</si>
  <si>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</si>
  <si>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</si>
  <si>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</si>
  <si>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</si>
  <si>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</si>
  <si>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</si>
  <si>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</si>
  <si>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</si>
  <si>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</si>
  <si>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</si>
  <si>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</si>
  <si>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</si>
  <si>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</si>
  <si>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</si>
  <si>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</si>
  <si>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</si>
  <si>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</si>
  <si>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</si>
  <si>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</si>
  <si>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</si>
  <si>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</si>
  <si>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</si>
  <si>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</si>
  <si>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</si>
  <si>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</si>
  <si>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</si>
  <si>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</si>
  <si>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</si>
  <si>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</si>
  <si>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</si>
  <si>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</si>
  <si>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</si>
  <si>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</si>
  <si>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</si>
  <si>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</si>
  <si>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</si>
  <si>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</si>
  <si>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</si>
  <si>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</si>
  <si>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</si>
  <si>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</si>
  <si>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</si>
  <si>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</si>
  <si>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</si>
  <si>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</si>
  <si>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</si>
  <si>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</si>
  <si>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</si>
  <si>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</si>
  <si>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</si>
  <si>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</si>
  <si>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</si>
  <si>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</si>
  <si>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</si>
  <si>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</si>
  <si>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Grain: the best breeder of them all.</t>
  </si>
  <si>
    <t>I'm pretty sure this strategy worked for me at least once.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</si>
  <si>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</si>
  <si>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</si>
  <si>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</si>
  <si>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</si>
  <si>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</si>
  <si>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</si>
  <si>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</si>
  <si>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</si>
  <si>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</si>
  <si>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</si>
  <si>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</si>
  <si>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</si>
  <si>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</si>
  <si>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</si>
  <si>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</si>
  <si>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</si>
  <si>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</si>
  <si>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</si>
  <si>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</si>
  <si>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</si>
  <si>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</si>
  <si>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</si>
  <si>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</si>
  <si>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</si>
  <si>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</si>
  <si>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</si>
  <si>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</si>
  <si>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</si>
  <si>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</si>
  <si>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</si>
  <si>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</si>
  <si>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</si>
  <si>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</si>
  <si>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</si>
  <si>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</si>
  <si>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</si>
  <si>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</si>
  <si>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</si>
  <si>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</si>
  <si>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</si>
  <si>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</si>
  <si>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</si>
  <si>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</si>
  <si>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</si>
  <si>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</si>
  <si>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</si>
  <si>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</si>
  <si>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</si>
  <si>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</si>
  <si>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</si>
  <si>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</si>
  <si>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</si>
  <si>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</si>
  <si>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</si>
  <si>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</si>
  <si>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</si>
  <si>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</si>
  <si>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</si>
  <si>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</si>
  <si>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</si>
  <si>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</si>
  <si>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</si>
  <si>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</si>
  <si>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Personally, I find grain to be much more filling than carrots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</si>
  <si>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</si>
  <si>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</si>
  <si>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</si>
  <si>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</si>
  <si>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</si>
  <si>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</si>
  <si>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</si>
  <si>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</si>
  <si>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</si>
  <si>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</si>
  <si>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</si>
  <si>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</si>
  <si>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</si>
  <si>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</si>
  <si>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</si>
  <si>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</si>
  <si>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</si>
  <si>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</si>
  <si>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</si>
  <si>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</si>
  <si>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</si>
  <si>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</si>
  <si>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</si>
  <si>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</si>
  <si>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</si>
  <si>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</si>
  <si>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</si>
  <si>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</si>
  <si>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</si>
  <si>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</si>
  <si>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</si>
  <si>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</si>
  <si>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</si>
  <si>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</si>
  <si>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</si>
  <si>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</si>
  <si>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</si>
  <si>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</si>
  <si>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</si>
  <si>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</si>
  <si>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</si>
  <si>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</si>
  <si>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</si>
  <si>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</si>
  <si>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</si>
  <si>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</si>
  <si>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</si>
  <si>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</si>
  <si>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</si>
  <si>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</si>
  <si>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</si>
  <si>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</si>
  <si>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</si>
  <si>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</si>
  <si>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</si>
  <si>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</si>
  <si>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</si>
  <si>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</si>
  <si>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</si>
  <si>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</si>
  <si>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</si>
  <si>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</si>
  <si>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</si>
  <si>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Clay Climb!</t>
  </si>
  <si>
    <t>Climbs</t>
  </si>
  <si>
    <t>VP/Climb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</si>
  <si>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</si>
  <si>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</si>
  <si>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</si>
  <si>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</si>
  <si>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</si>
  <si>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</si>
  <si>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</si>
  <si>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</si>
  <si>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</si>
  <si>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Take the total number of Glass and Silk you have. Square then multiply by 10 for VPs.</t>
  </si>
  <si>
    <t>10 VP for each Building you've played</t>
  </si>
  <si>
    <t>30 VP for each Soldier, +30 additional VP if you end the game with the most soldiers.</t>
  </si>
  <si>
    <t>30 VP for each Wood, Sheep, or Grain</t>
  </si>
  <si>
    <t>50 VP for each type: Sheep, Wild Boar, Cattle, Glass, Silk, Grain, Carrot.</t>
  </si>
  <si>
    <t>60 VPs for each Cattle, Carrot</t>
  </si>
  <si>
    <t>30 VPs for each Payoff you have placed.</t>
  </si>
  <si>
    <t>Ladder Strategy</t>
  </si>
  <si>
    <t>Figure this out with the new rule</t>
  </si>
  <si>
    <t>Count</t>
  </si>
  <si>
    <t>No substitutions</t>
  </si>
  <si>
    <t>Power</t>
  </si>
  <si>
    <t>Military</t>
  </si>
  <si>
    <t>Cook</t>
  </si>
  <si>
    <t>Go First!</t>
  </si>
  <si>
    <t>Can be bought for 1 of any Resource.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</si>
  <si>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</si>
  <si>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</si>
  <si>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</si>
  <si>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</si>
  <si>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</si>
  <si>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</si>
  <si>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</si>
  <si>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</si>
  <si>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</si>
  <si>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</si>
  <si>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</si>
  <si>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</si>
  <si>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</si>
  <si>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</si>
  <si>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</si>
  <si>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Cheap Thing-in-a-Set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</si>
  <si>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</si>
  <si>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</si>
  <si>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</si>
  <si>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</si>
  <si>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</si>
  <si>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</si>
  <si>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10/30/60 VP if you have 1/2/3 Thing-in-a-Set cards.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</si>
  <si>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</si>
  <si>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</si>
  <si>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</si>
  <si>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</si>
  <si>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</si>
  <si>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</si>
  <si>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</si>
  <si>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</si>
  <si>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</si>
  <si>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Thematically this card makes no sense. We needed it for game balancing reasons.</t>
  </si>
  <si>
    <t>Cow Power!</t>
  </si>
  <si>
    <t>Silk Trade</t>
  </si>
  <si>
    <t>2:1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</si>
</sst>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8.375" bestFit="1" customWidth="1"/>
    <col min="2" max="2" width="3.625" style="3" bestFit="1" customWidth="1"/>
    <col min="3" max="3" width="28.25" bestFit="1" customWidth="1"/>
    <col min="4" max="5" width="8.125" bestFit="1" customWidth="1"/>
    <col min="6" max="6" width="8.125" style="13" bestFit="1" customWidth="1"/>
    <col min="7" max="7" width="6" style="13" bestFit="1" customWidth="1"/>
    <col min="8" max="9" width="8.75" style="13" bestFit="1" customWidth="1"/>
    <col min="10" max="10" width="12.25" style="13" bestFit="1" customWidth="1"/>
    <col min="11" max="11" width="67.125" bestFit="1" customWidth="1"/>
    <col min="12" max="12" width="4.5" style="3" bestFit="1" customWidth="1"/>
    <col min="13" max="13" width="79.75" customWidth="1"/>
    <col min="14" max="14" width="11" style="17" bestFit="1" customWidth="1"/>
    <col min="15" max="15" width="11.875" style="17" bestFit="1" customWidth="1"/>
    <col min="16" max="16" width="9.1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97</v>
      </c>
      <c r="G1" s="11" t="s">
        <v>98</v>
      </c>
      <c r="H1" s="11" t="s">
        <v>19</v>
      </c>
      <c r="I1" s="11" t="s">
        <v>20</v>
      </c>
      <c r="J1" s="11" t="s">
        <v>217</v>
      </c>
      <c r="K1" s="1" t="s">
        <v>4</v>
      </c>
      <c r="L1" s="2" t="s">
        <v>5</v>
      </c>
      <c r="M1" s="1" t="s">
        <v>1</v>
      </c>
      <c r="N1" s="14" t="s">
        <v>146</v>
      </c>
      <c r="O1" s="14" t="s">
        <v>143</v>
      </c>
      <c r="P1" s="2" t="s">
        <v>142</v>
      </c>
    </row>
    <row r="2" spans="1:16" s="4" customFormat="1" x14ac:dyDescent="0.25">
      <c r="A2" t="s">
        <v>96</v>
      </c>
      <c r="B2" s="5">
        <v>1</v>
      </c>
      <c r="C2" t="s">
        <v>75</v>
      </c>
      <c r="D2" t="s">
        <v>76</v>
      </c>
      <c r="F2" s="12"/>
      <c r="G2" s="12"/>
      <c r="H2" s="12"/>
      <c r="I2" s="12"/>
      <c r="J2" s="12" t="s">
        <v>220</v>
      </c>
      <c r="K2" t="s">
        <v>221</v>
      </c>
      <c r="L2" s="5">
        <v>40</v>
      </c>
      <c r="M2" t="s">
        <v>77</v>
      </c>
      <c r="N2" s="17"/>
      <c r="O2" s="32"/>
      <c r="P2" s="5"/>
    </row>
    <row r="3" spans="1:16" x14ac:dyDescent="0.25">
      <c r="A3" t="s">
        <v>79</v>
      </c>
      <c r="B3" s="3">
        <v>3</v>
      </c>
      <c r="C3" t="s">
        <v>18</v>
      </c>
      <c r="F3" s="13" t="s">
        <v>11</v>
      </c>
      <c r="J3" s="13" t="s">
        <v>32</v>
      </c>
      <c r="K3" t="s">
        <v>127</v>
      </c>
      <c r="L3" s="5">
        <v>20</v>
      </c>
      <c r="M3" t="s">
        <v>63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79</v>
      </c>
      <c r="B4" s="3">
        <v>3</v>
      </c>
      <c r="C4" t="s">
        <v>22</v>
      </c>
      <c r="D4" t="s">
        <v>193</v>
      </c>
      <c r="J4" s="13" t="s">
        <v>218</v>
      </c>
      <c r="K4" t="s">
        <v>223</v>
      </c>
      <c r="L4" s="5">
        <v>30</v>
      </c>
      <c r="M4" t="s">
        <v>74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79</v>
      </c>
      <c r="B5" s="3">
        <v>2</v>
      </c>
      <c r="C5" t="s">
        <v>46</v>
      </c>
      <c r="F5" s="13" t="s">
        <v>8</v>
      </c>
      <c r="J5" s="13" t="s">
        <v>219</v>
      </c>
      <c r="K5" t="s">
        <v>128</v>
      </c>
      <c r="L5" s="5">
        <v>20</v>
      </c>
      <c r="M5" t="s">
        <v>89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79</v>
      </c>
      <c r="B6" s="3">
        <v>2</v>
      </c>
      <c r="C6" t="s">
        <v>232</v>
      </c>
      <c r="F6" s="13" t="s">
        <v>14</v>
      </c>
      <c r="J6" s="13" t="s">
        <v>233</v>
      </c>
      <c r="K6" t="s">
        <v>134</v>
      </c>
      <c r="L6" s="5">
        <v>20</v>
      </c>
      <c r="M6" t="s">
        <v>88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79</v>
      </c>
      <c r="B7" s="3">
        <v>3</v>
      </c>
      <c r="C7" t="s">
        <v>182</v>
      </c>
      <c r="K7" t="s">
        <v>185</v>
      </c>
      <c r="L7" s="5">
        <v>20</v>
      </c>
      <c r="M7" t="s">
        <v>205</v>
      </c>
      <c r="N7" s="34"/>
      <c r="O7" s="34"/>
      <c r="P7" s="35"/>
    </row>
    <row r="8" spans="1:16" ht="14.25" customHeight="1" x14ac:dyDescent="0.25">
      <c r="A8" t="s">
        <v>59</v>
      </c>
      <c r="B8" s="3">
        <v>4</v>
      </c>
      <c r="C8" t="s">
        <v>58</v>
      </c>
      <c r="K8" t="s">
        <v>240</v>
      </c>
      <c r="L8" s="5">
        <v>-100</v>
      </c>
      <c r="M8" t="s">
        <v>50</v>
      </c>
    </row>
    <row r="9" spans="1:16" s="22" customFormat="1" x14ac:dyDescent="0.25">
      <c r="A9" s="22" t="s">
        <v>84</v>
      </c>
      <c r="B9" s="23">
        <v>1</v>
      </c>
      <c r="C9" s="22" t="s">
        <v>83</v>
      </c>
      <c r="J9" s="54" t="s">
        <v>51</v>
      </c>
      <c r="K9" s="22" t="s">
        <v>85</v>
      </c>
      <c r="L9" s="5">
        <v>30</v>
      </c>
      <c r="M9" s="22" t="s">
        <v>64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84</v>
      </c>
      <c r="B10" s="23">
        <v>2</v>
      </c>
      <c r="C10" s="22" t="s">
        <v>48</v>
      </c>
      <c r="D10" s="22" t="s">
        <v>23</v>
      </c>
      <c r="E10" s="22" t="s">
        <v>23</v>
      </c>
      <c r="F10" s="22" t="s">
        <v>23</v>
      </c>
      <c r="K10" s="22" t="s">
        <v>94</v>
      </c>
      <c r="L10" s="5">
        <v>0</v>
      </c>
      <c r="M10" s="22" t="s">
        <v>65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42" si="0">L10/O10</f>
        <v>#REF!</v>
      </c>
    </row>
    <row r="11" spans="1:16" s="22" customFormat="1" ht="14.25" customHeight="1" x14ac:dyDescent="0.25">
      <c r="A11" s="22" t="s">
        <v>84</v>
      </c>
      <c r="B11" s="23">
        <v>1</v>
      </c>
      <c r="C11" s="22" t="s">
        <v>92</v>
      </c>
      <c r="H11" s="22" t="s">
        <v>32</v>
      </c>
      <c r="J11" s="54" t="s">
        <v>256</v>
      </c>
      <c r="K11" s="22" t="s">
        <v>132</v>
      </c>
      <c r="L11" s="5">
        <v>50</v>
      </c>
      <c r="M11" s="22" t="s">
        <v>68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84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50</v>
      </c>
      <c r="M12" s="22" t="s">
        <v>61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126</v>
      </c>
      <c r="B13" s="23">
        <v>1</v>
      </c>
      <c r="C13" s="54" t="s">
        <v>225</v>
      </c>
      <c r="F13" s="22" t="s">
        <v>12</v>
      </c>
      <c r="K13" s="22" t="s">
        <v>229</v>
      </c>
      <c r="L13" s="5">
        <v>10</v>
      </c>
      <c r="M13" s="54" t="s">
        <v>226</v>
      </c>
      <c r="N13" s="24"/>
      <c r="O13" s="24"/>
      <c r="P13" s="23"/>
    </row>
    <row r="14" spans="1:16" s="22" customFormat="1" x14ac:dyDescent="0.25">
      <c r="A14" s="22" t="s">
        <v>84</v>
      </c>
      <c r="B14" s="23">
        <v>1</v>
      </c>
      <c r="C14" s="22" t="s">
        <v>135</v>
      </c>
      <c r="F14" s="22" t="s">
        <v>11</v>
      </c>
      <c r="H14" s="22" t="s">
        <v>32</v>
      </c>
      <c r="J14" s="54" t="s">
        <v>248</v>
      </c>
      <c r="K14" s="22" t="s">
        <v>34</v>
      </c>
      <c r="L14" s="5">
        <v>50</v>
      </c>
      <c r="M14" s="54" t="s">
        <v>181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84</v>
      </c>
      <c r="B15" s="23">
        <v>1</v>
      </c>
      <c r="C15" s="22" t="s">
        <v>136</v>
      </c>
      <c r="F15" s="22" t="s">
        <v>8</v>
      </c>
      <c r="H15" s="22" t="s">
        <v>32</v>
      </c>
      <c r="J15" s="54" t="s">
        <v>249</v>
      </c>
      <c r="K15" s="22" t="s">
        <v>35</v>
      </c>
      <c r="L15" s="5">
        <v>50</v>
      </c>
      <c r="M15" s="54" t="s">
        <v>180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84</v>
      </c>
      <c r="B16" s="23">
        <v>1</v>
      </c>
      <c r="C16" s="22" t="s">
        <v>137</v>
      </c>
      <c r="F16" s="22" t="s">
        <v>14</v>
      </c>
      <c r="H16" s="22" t="s">
        <v>32</v>
      </c>
      <c r="J16" s="54" t="s">
        <v>247</v>
      </c>
      <c r="K16" s="22" t="s">
        <v>36</v>
      </c>
      <c r="L16" s="5">
        <v>50</v>
      </c>
      <c r="M16" s="54" t="s">
        <v>250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84</v>
      </c>
      <c r="B17" s="23">
        <v>1</v>
      </c>
      <c r="C17" s="22" t="s">
        <v>120</v>
      </c>
      <c r="D17" s="25"/>
      <c r="J17" s="54" t="s">
        <v>257</v>
      </c>
      <c r="K17" s="22" t="s">
        <v>121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84</v>
      </c>
      <c r="B18" s="23">
        <v>1</v>
      </c>
      <c r="C18" s="22" t="s">
        <v>37</v>
      </c>
      <c r="D18" s="54" t="s">
        <v>193</v>
      </c>
      <c r="E18" s="54" t="s">
        <v>193</v>
      </c>
      <c r="H18" s="22" t="s">
        <v>32</v>
      </c>
      <c r="I18" s="54" t="s">
        <v>218</v>
      </c>
      <c r="J18" s="54"/>
      <c r="K18" s="54" t="s">
        <v>223</v>
      </c>
      <c r="L18" s="5">
        <v>50</v>
      </c>
      <c r="M18" s="22" t="s">
        <v>71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31" t="s">
        <v>234</v>
      </c>
      <c r="B19" s="29">
        <v>1</v>
      </c>
      <c r="C19" s="28" t="s">
        <v>57</v>
      </c>
      <c r="F19" s="31" t="s">
        <v>8</v>
      </c>
      <c r="J19" s="31" t="s">
        <v>255</v>
      </c>
      <c r="K19" s="28" t="s">
        <v>119</v>
      </c>
      <c r="L19" s="5">
        <v>40</v>
      </c>
      <c r="M19" s="28" t="s">
        <v>60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234</v>
      </c>
      <c r="B20" s="29">
        <v>1</v>
      </c>
      <c r="C20" s="31" t="s">
        <v>145</v>
      </c>
      <c r="D20" s="31" t="s">
        <v>12</v>
      </c>
      <c r="E20" s="31" t="s">
        <v>12</v>
      </c>
      <c r="F20" s="31" t="s">
        <v>12</v>
      </c>
      <c r="L20" s="5">
        <v>20</v>
      </c>
      <c r="M20" s="31" t="s">
        <v>201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31" t="s">
        <v>234</v>
      </c>
      <c r="B21" s="29">
        <v>2</v>
      </c>
      <c r="C21" s="28" t="s">
        <v>82</v>
      </c>
      <c r="D21" s="28" t="s">
        <v>23</v>
      </c>
      <c r="E21" s="28" t="s">
        <v>23</v>
      </c>
      <c r="F21" s="28" t="s">
        <v>23</v>
      </c>
      <c r="K21" s="31" t="s">
        <v>236</v>
      </c>
      <c r="L21" s="5">
        <v>20</v>
      </c>
      <c r="M21" s="31" t="s">
        <v>200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31" t="s">
        <v>234</v>
      </c>
      <c r="B22" s="29">
        <v>1</v>
      </c>
      <c r="C22" s="28" t="s">
        <v>81</v>
      </c>
      <c r="F22" s="28" t="s">
        <v>8</v>
      </c>
      <c r="G22" s="28" t="s">
        <v>8</v>
      </c>
      <c r="H22" s="28" t="s">
        <v>32</v>
      </c>
      <c r="L22" s="5">
        <v>80</v>
      </c>
      <c r="M22" s="28" t="s">
        <v>72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31" t="s">
        <v>234</v>
      </c>
      <c r="B23" s="29">
        <v>1</v>
      </c>
      <c r="C23" s="28" t="s">
        <v>129</v>
      </c>
      <c r="F23" s="28" t="s">
        <v>14</v>
      </c>
      <c r="G23" s="28" t="s">
        <v>8</v>
      </c>
      <c r="H23" s="28" t="s">
        <v>32</v>
      </c>
      <c r="L23" s="5">
        <v>90</v>
      </c>
      <c r="M23" s="28" t="s">
        <v>70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31" t="s">
        <v>234</v>
      </c>
      <c r="B24" s="29">
        <v>1</v>
      </c>
      <c r="C24" s="28" t="s">
        <v>105</v>
      </c>
      <c r="F24" s="28" t="s">
        <v>14</v>
      </c>
      <c r="G24" s="28" t="s">
        <v>14</v>
      </c>
      <c r="H24" s="28" t="s">
        <v>32</v>
      </c>
      <c r="L24" s="5">
        <v>100</v>
      </c>
      <c r="M24" s="28" t="s">
        <v>112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31" t="s">
        <v>234</v>
      </c>
      <c r="B25" s="29">
        <v>1</v>
      </c>
      <c r="C25" s="28" t="s">
        <v>111</v>
      </c>
      <c r="F25" s="31" t="s">
        <v>8</v>
      </c>
      <c r="G25" s="28" t="s">
        <v>11</v>
      </c>
      <c r="H25" s="28" t="s">
        <v>32</v>
      </c>
      <c r="L25" s="5">
        <v>110</v>
      </c>
      <c r="M25" s="28" t="s">
        <v>113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31" t="s">
        <v>234</v>
      </c>
      <c r="B26" s="29">
        <v>1</v>
      </c>
      <c r="C26" s="31" t="s">
        <v>110</v>
      </c>
      <c r="F26" s="31" t="s">
        <v>14</v>
      </c>
      <c r="G26" s="28" t="s">
        <v>11</v>
      </c>
      <c r="H26" s="28" t="s">
        <v>32</v>
      </c>
      <c r="L26" s="5">
        <v>120</v>
      </c>
      <c r="M26" s="28" t="s">
        <v>69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31" t="s">
        <v>234</v>
      </c>
      <c r="B27" s="29">
        <v>1</v>
      </c>
      <c r="C27" s="28" t="s">
        <v>80</v>
      </c>
      <c r="F27" s="28" t="s">
        <v>11</v>
      </c>
      <c r="G27" s="28" t="s">
        <v>11</v>
      </c>
      <c r="H27" s="28" t="s">
        <v>32</v>
      </c>
      <c r="L27" s="5">
        <v>130</v>
      </c>
      <c r="M27" s="31" t="s">
        <v>178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31" t="s">
        <v>234</v>
      </c>
      <c r="B28" s="29">
        <v>1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62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31" t="s">
        <v>234</v>
      </c>
      <c r="B29" s="29">
        <v>1</v>
      </c>
      <c r="C29" s="28" t="s">
        <v>131</v>
      </c>
      <c r="D29" s="31" t="s">
        <v>25</v>
      </c>
      <c r="E29" s="31" t="s">
        <v>25</v>
      </c>
      <c r="F29" s="28" t="s">
        <v>106</v>
      </c>
      <c r="L29" s="5">
        <v>10</v>
      </c>
      <c r="M29" s="31" t="s">
        <v>251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31" t="s">
        <v>234</v>
      </c>
      <c r="B30" s="29">
        <v>2</v>
      </c>
      <c r="C30" s="28" t="s">
        <v>53</v>
      </c>
      <c r="D30" s="31" t="s">
        <v>193</v>
      </c>
      <c r="F30" s="28" t="s">
        <v>8</v>
      </c>
      <c r="H30" s="31" t="s">
        <v>218</v>
      </c>
      <c r="K30" s="31" t="s">
        <v>223</v>
      </c>
      <c r="L30" s="5">
        <v>40</v>
      </c>
      <c r="M30" s="28" t="s">
        <v>66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31" t="s">
        <v>234</v>
      </c>
      <c r="B31" s="29">
        <v>1</v>
      </c>
      <c r="C31" s="28" t="s">
        <v>116</v>
      </c>
      <c r="D31" s="31" t="s">
        <v>193</v>
      </c>
      <c r="E31" s="31" t="s">
        <v>193</v>
      </c>
      <c r="F31" s="28" t="s">
        <v>14</v>
      </c>
      <c r="H31" s="31" t="s">
        <v>218</v>
      </c>
      <c r="K31" s="31" t="s">
        <v>223</v>
      </c>
      <c r="L31" s="5">
        <v>50</v>
      </c>
      <c r="M31" s="28" t="s">
        <v>117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234</v>
      </c>
      <c r="B32" s="29">
        <v>1</v>
      </c>
      <c r="C32" s="31" t="s">
        <v>186</v>
      </c>
      <c r="F32" s="31" t="s">
        <v>12</v>
      </c>
      <c r="K32" s="31" t="s">
        <v>229</v>
      </c>
      <c r="L32" s="5">
        <v>20</v>
      </c>
      <c r="M32" s="31" t="s">
        <v>197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234</v>
      </c>
      <c r="B33" s="29">
        <v>2</v>
      </c>
      <c r="C33" s="31" t="s">
        <v>187</v>
      </c>
      <c r="F33" s="31" t="s">
        <v>23</v>
      </c>
      <c r="K33" s="31" t="s">
        <v>229</v>
      </c>
      <c r="L33" s="5">
        <v>20</v>
      </c>
      <c r="M33" s="31" t="s">
        <v>254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234</v>
      </c>
      <c r="B34" s="29">
        <v>1</v>
      </c>
      <c r="C34" s="31" t="s">
        <v>194</v>
      </c>
      <c r="F34" s="31" t="s">
        <v>14</v>
      </c>
      <c r="K34" s="31" t="s">
        <v>229</v>
      </c>
      <c r="L34" s="5">
        <v>30</v>
      </c>
      <c r="M34" s="31" t="s">
        <v>198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234</v>
      </c>
      <c r="B35" s="29">
        <v>1</v>
      </c>
      <c r="C35" s="31" t="s">
        <v>202</v>
      </c>
      <c r="F35" s="31" t="s">
        <v>11</v>
      </c>
      <c r="K35" s="31" t="s">
        <v>229</v>
      </c>
      <c r="L35" s="5">
        <v>30</v>
      </c>
      <c r="M35" s="31" t="s">
        <v>253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234</v>
      </c>
      <c r="B36" s="29">
        <v>1</v>
      </c>
      <c r="C36" s="31" t="s">
        <v>227</v>
      </c>
      <c r="F36" s="31"/>
      <c r="K36" s="31" t="s">
        <v>229</v>
      </c>
      <c r="L36" s="5">
        <v>10</v>
      </c>
      <c r="M36" s="31" t="s">
        <v>228</v>
      </c>
      <c r="N36" s="30"/>
      <c r="O36" s="30"/>
      <c r="P36" s="23"/>
    </row>
    <row r="37" spans="1:16" s="28" customFormat="1" ht="15.75" customHeight="1" x14ac:dyDescent="0.25">
      <c r="A37" s="31" t="s">
        <v>234</v>
      </c>
      <c r="B37" s="29">
        <v>1</v>
      </c>
      <c r="C37" s="31" t="s">
        <v>237</v>
      </c>
      <c r="F37" s="31" t="s">
        <v>8</v>
      </c>
      <c r="G37" s="31" t="s">
        <v>23</v>
      </c>
      <c r="K37" s="31"/>
      <c r="L37" s="5">
        <v>30</v>
      </c>
      <c r="M37" s="31" t="s">
        <v>238</v>
      </c>
      <c r="N37" s="30"/>
      <c r="O37" s="30"/>
      <c r="P37" s="23"/>
    </row>
    <row r="38" spans="1:16" s="28" customFormat="1" ht="15.75" customHeight="1" x14ac:dyDescent="0.25">
      <c r="A38" s="31" t="s">
        <v>234</v>
      </c>
      <c r="B38" s="29">
        <v>1</v>
      </c>
      <c r="C38" s="31" t="s">
        <v>239</v>
      </c>
      <c r="F38" s="31" t="s">
        <v>27</v>
      </c>
      <c r="G38" s="31" t="s">
        <v>13</v>
      </c>
      <c r="K38" s="31"/>
      <c r="L38" s="5">
        <v>40</v>
      </c>
      <c r="M38" s="31" t="s">
        <v>238</v>
      </c>
      <c r="N38" s="30"/>
      <c r="O38" s="30"/>
      <c r="P38" s="23"/>
    </row>
    <row r="39" spans="1:16" s="28" customFormat="1" ht="15.75" customHeight="1" x14ac:dyDescent="0.25">
      <c r="A39" s="31" t="s">
        <v>234</v>
      </c>
      <c r="B39" s="29">
        <v>1</v>
      </c>
      <c r="C39" s="31" t="s">
        <v>241</v>
      </c>
      <c r="F39" s="31" t="s">
        <v>11</v>
      </c>
      <c r="G39" s="31" t="s">
        <v>26</v>
      </c>
      <c r="K39" s="31"/>
      <c r="L39" s="5">
        <v>50</v>
      </c>
      <c r="M39" s="31" t="s">
        <v>238</v>
      </c>
      <c r="N39" s="30"/>
      <c r="O39" s="30"/>
      <c r="P39" s="23"/>
    </row>
    <row r="40" spans="1:16" s="28" customFormat="1" ht="15.75" customHeight="1" x14ac:dyDescent="0.25">
      <c r="A40" s="31" t="s">
        <v>234</v>
      </c>
      <c r="B40" s="29">
        <v>1</v>
      </c>
      <c r="C40" s="28" t="s">
        <v>31</v>
      </c>
      <c r="F40" s="28" t="s">
        <v>15</v>
      </c>
      <c r="K40" s="31" t="s">
        <v>203</v>
      </c>
      <c r="L40" s="5">
        <v>-20</v>
      </c>
      <c r="M40" s="31" t="s">
        <v>252</v>
      </c>
      <c r="N40" s="30" t="e">
        <f>IF(F40&lt;&gt;"",VLOOKUP(F40,Economy!A$2:H$13,9,FALSE),0)+IF(G40&lt;&gt;"",VLOOKUP(G40,Economy!A$2:H$13,9,FALSE),0)</f>
        <v>#REF!</v>
      </c>
      <c r="O40" s="30" t="e">
        <f>2 + N40 + IF(H40="Building",VLOOKUP("Stone",Economy!A$2:H$13,9)+2,0)</f>
        <v>#REF!</v>
      </c>
      <c r="P40" s="23" t="e">
        <f t="shared" si="0"/>
        <v>#REF!</v>
      </c>
    </row>
    <row r="41" spans="1:16" s="28" customFormat="1" ht="15.75" customHeight="1" x14ac:dyDescent="0.25">
      <c r="A41" s="31" t="s">
        <v>234</v>
      </c>
      <c r="B41" s="29">
        <v>1</v>
      </c>
      <c r="C41" s="31" t="s">
        <v>222</v>
      </c>
      <c r="H41" s="31" t="s">
        <v>218</v>
      </c>
      <c r="K41" s="31" t="s">
        <v>243</v>
      </c>
      <c r="L41" s="5">
        <v>20</v>
      </c>
      <c r="M41" s="31" t="s">
        <v>199</v>
      </c>
      <c r="N41" s="30">
        <f>IF(F41&lt;&gt;"",VLOOKUP(F41,Economy!A$2:H$13,9,FALSE),0)+IF(G41&lt;&gt;"",VLOOKUP(G41,Economy!A$2:H$13,9,FALSE),0)</f>
        <v>0</v>
      </c>
      <c r="O41" s="30">
        <f>2 + N41 + IF(H41="Building",VLOOKUP("Stone",Economy!A$2:H$13,9)+2,0)</f>
        <v>2</v>
      </c>
      <c r="P41" s="23">
        <f t="shared" si="0"/>
        <v>10</v>
      </c>
    </row>
    <row r="42" spans="1:16" s="28" customFormat="1" x14ac:dyDescent="0.25">
      <c r="A42" s="31" t="s">
        <v>234</v>
      </c>
      <c r="B42" s="29">
        <v>1</v>
      </c>
      <c r="C42" s="28" t="s">
        <v>124</v>
      </c>
      <c r="F42" s="31"/>
      <c r="G42" s="31"/>
      <c r="K42" s="28" t="s">
        <v>123</v>
      </c>
      <c r="L42" s="5">
        <v>30</v>
      </c>
      <c r="M42" s="28" t="s">
        <v>122</v>
      </c>
      <c r="N42" s="30">
        <f>IF(F42&lt;&gt;"",VLOOKUP(F42,Economy!A$2:H$13,9,FALSE),0)+IF(G42&lt;&gt;"",VLOOKUP(G42,Economy!A$2:H$13,9,FALSE),0)</f>
        <v>0</v>
      </c>
      <c r="O42" s="30">
        <f>2 + N42 + IF(H42="Building",VLOOKUP("Stone",Economy!A$2:H$13,9)+2,0)</f>
        <v>2</v>
      </c>
      <c r="P42" s="23">
        <f t="shared" si="0"/>
        <v>15</v>
      </c>
    </row>
    <row r="43" spans="1:16" x14ac:dyDescent="0.25">
      <c r="A43" t="s">
        <v>7</v>
      </c>
      <c r="B43" s="3">
        <v>1</v>
      </c>
      <c r="C43" t="s">
        <v>21</v>
      </c>
      <c r="K43" t="s">
        <v>212</v>
      </c>
      <c r="L43" s="5" t="s">
        <v>246</v>
      </c>
      <c r="M43" t="s">
        <v>118</v>
      </c>
      <c r="N43">
        <f>IF(F43&lt;&gt;"",VLOOKUP(F43,Economy!A$2:H$13,9,FALSE),0)+IF(G43&lt;&gt;"",VLOOKUP(G43,Economy!A$2:H$13,9,FALSE),0)</f>
        <v>0</v>
      </c>
      <c r="O43" s="17">
        <f>2 + N43 + IF(H43="Building",VLOOKUP("Stone",Economy!A$2:H$13,9)+2,0)</f>
        <v>2</v>
      </c>
      <c r="P43" s="3" t="str">
        <f>IF(ISNUMBER(#REF!/O43),#REF!/ O43,"")</f>
        <v/>
      </c>
    </row>
    <row r="44" spans="1:16" x14ac:dyDescent="0.25">
      <c r="A44" t="s">
        <v>7</v>
      </c>
      <c r="B44" s="3">
        <v>1</v>
      </c>
      <c r="C44" t="s">
        <v>107</v>
      </c>
      <c r="K44" t="s">
        <v>211</v>
      </c>
      <c r="L44" s="5" t="s">
        <v>246</v>
      </c>
      <c r="M44" t="s">
        <v>108</v>
      </c>
      <c r="N44">
        <f>IF(F44&lt;&gt;"",VLOOKUP(F44,Economy!A$2:H$13,9,FALSE),0)+IF(G44&lt;&gt;"",VLOOKUP(G44,Economy!A$2:H$13,9,FALSE),0)</f>
        <v>0</v>
      </c>
      <c r="O44" s="17">
        <f>2 + N44 + IF(H44="Building",VLOOKUP("Stone",Economy!A$2:H$13,9)+2,0)</f>
        <v>2</v>
      </c>
      <c r="P44" s="3" t="str">
        <f>IF(ISNUMBER(#REF!/O44),#REF!/ O44,"")</f>
        <v/>
      </c>
    </row>
    <row r="45" spans="1:16" x14ac:dyDescent="0.25">
      <c r="A45" t="s">
        <v>7</v>
      </c>
      <c r="B45" s="3">
        <v>1</v>
      </c>
      <c r="C45" t="s">
        <v>40</v>
      </c>
      <c r="H45" s="13" t="s">
        <v>15</v>
      </c>
      <c r="I45" s="13" t="s">
        <v>106</v>
      </c>
      <c r="K45" t="s">
        <v>216</v>
      </c>
      <c r="L45" s="5">
        <v>100</v>
      </c>
      <c r="M45" t="s">
        <v>24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7</v>
      </c>
      <c r="B46" s="3">
        <v>1</v>
      </c>
      <c r="C46" t="s">
        <v>115</v>
      </c>
      <c r="K46" t="s">
        <v>210</v>
      </c>
      <c r="L46" s="5" t="s">
        <v>246</v>
      </c>
      <c r="M46" t="s">
        <v>38</v>
      </c>
      <c r="N46">
        <f>IF(F46&lt;&gt;"",VLOOKUP(F46,Economy!A$2:H$13,9,FALSE),0)+IF(G46&lt;&gt;"",VLOOKUP(G46,Economy!A$2:H$13,9,FALSE),0)</f>
        <v>0</v>
      </c>
      <c r="O46" s="17">
        <f>2 + N46 + IF(H46="Building",VLOOKUP("Stone",Economy!A$2:H$13,9)+2,0)</f>
        <v>2</v>
      </c>
      <c r="P46" s="3" t="str">
        <f>IF(ISNUMBER(#REF!/O46),#REF!/ O46,"")</f>
        <v/>
      </c>
    </row>
    <row r="47" spans="1:16" x14ac:dyDescent="0.25">
      <c r="A47" t="s">
        <v>7</v>
      </c>
      <c r="B47" s="3">
        <v>1</v>
      </c>
      <c r="C47" t="s">
        <v>73</v>
      </c>
      <c r="K47" t="s">
        <v>224</v>
      </c>
      <c r="L47" s="5" t="s">
        <v>246</v>
      </c>
      <c r="M47" t="s">
        <v>39</v>
      </c>
      <c r="N47">
        <v>2</v>
      </c>
      <c r="O47" s="17">
        <f>2 + N47 + IF(H47="Building",VLOOKUP("Stone",Economy!A$2:H$13,9)+2,0)</f>
        <v>4</v>
      </c>
      <c r="P47" s="3">
        <f>8/O47</f>
        <v>2</v>
      </c>
    </row>
    <row r="48" spans="1:16" x14ac:dyDescent="0.25">
      <c r="A48" t="s">
        <v>7</v>
      </c>
      <c r="B48" s="3">
        <v>1</v>
      </c>
      <c r="C48" t="s">
        <v>114</v>
      </c>
      <c r="K48" t="s">
        <v>209</v>
      </c>
      <c r="L48" s="5" t="s">
        <v>246</v>
      </c>
      <c r="M48" t="s">
        <v>28</v>
      </c>
      <c r="N48">
        <f>IF(F48&lt;&gt;"",VLOOKUP(F48,Economy!A$2:H$13,9,FALSE),0)+IF(G48&lt;&gt;"",VLOOKUP(G48,Economy!A$2:H$13,9,FALSE),0)</f>
        <v>0</v>
      </c>
      <c r="O48" s="17">
        <f>2 + N48 + IF(H48="Building",VLOOKUP("Stone",Economy!A$2:H$13,9)+2,0)</f>
        <v>2</v>
      </c>
      <c r="P48" s="3" t="str">
        <f>IF(ISNUMBER(#REF!/O48),#REF!/ O48,"")</f>
        <v/>
      </c>
    </row>
    <row r="49" spans="1:16" x14ac:dyDescent="0.25">
      <c r="A49" t="s">
        <v>7</v>
      </c>
      <c r="B49" s="3">
        <v>1</v>
      </c>
      <c r="C49" t="s">
        <v>30</v>
      </c>
      <c r="K49" t="s">
        <v>206</v>
      </c>
      <c r="L49" s="5" t="s">
        <v>246</v>
      </c>
      <c r="M49" t="s">
        <v>45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  <row r="50" spans="1:16" x14ac:dyDescent="0.25">
      <c r="A50" t="s">
        <v>7</v>
      </c>
      <c r="B50" s="3">
        <v>1</v>
      </c>
      <c r="C50" t="s">
        <v>33</v>
      </c>
      <c r="K50" t="s">
        <v>208</v>
      </c>
      <c r="L50" s="5" t="s">
        <v>246</v>
      </c>
      <c r="M50" t="s">
        <v>41</v>
      </c>
      <c r="N50">
        <f>IF(F50&lt;&gt;"",VLOOKUP(F50,Economy!A$2:H$13,9,FALSE),0)+IF(G50&lt;&gt;"",VLOOKUP(G50,Economy!A$2:H$13,9,FALSE),0)</f>
        <v>0</v>
      </c>
      <c r="O50" s="17">
        <f>2 + N50 + IF(H50="Building",VLOOKUP("Stone",Economy!A$2:H$13,9)+2,0)</f>
        <v>2</v>
      </c>
      <c r="P50" s="3" t="str">
        <f>IF(ISNUMBER(#REF!/O50),#REF!/ O50,"")</f>
        <v/>
      </c>
    </row>
    <row r="51" spans="1:16" x14ac:dyDescent="0.25">
      <c r="A51" t="s">
        <v>7</v>
      </c>
      <c r="B51" s="3">
        <v>1</v>
      </c>
      <c r="C51" t="s">
        <v>44</v>
      </c>
      <c r="H51" s="13" t="s">
        <v>32</v>
      </c>
      <c r="K51" t="s">
        <v>207</v>
      </c>
      <c r="L51" s="5" t="s">
        <v>246</v>
      </c>
      <c r="M51" t="s">
        <v>54</v>
      </c>
      <c r="N51">
        <f>IF(F51&lt;&gt;"",VLOOKUP(F51,Economy!A$2:H$13,9,FALSE),0)+IF(G51&lt;&gt;"",VLOOKUP(G51,Economy!A$2:H$13,9,FALSE),0)</f>
        <v>0</v>
      </c>
      <c r="O51" s="17" t="e">
        <f>2 + N51 + IF(H51="Building",VLOOKUP("Stone",Economy!A$2:H$13,9)+2,0)</f>
        <v>#REF!</v>
      </c>
      <c r="P51" s="3" t="str">
        <f>IF(ISNUMBER(#REF!/O51),#REF!/ O51,"")</f>
        <v/>
      </c>
    </row>
    <row r="52" spans="1:16" x14ac:dyDescent="0.25">
      <c r="A52" t="s">
        <v>7</v>
      </c>
      <c r="B52" s="3">
        <v>1</v>
      </c>
      <c r="C52" t="s">
        <v>242</v>
      </c>
      <c r="K52" t="s">
        <v>244</v>
      </c>
      <c r="L52" s="5" t="s">
        <v>246</v>
      </c>
      <c r="M52" t="s">
        <v>245</v>
      </c>
      <c r="N52"/>
    </row>
    <row r="53" spans="1:16" x14ac:dyDescent="0.25">
      <c r="A53" t="s">
        <v>235</v>
      </c>
      <c r="B53" s="3">
        <v>1</v>
      </c>
      <c r="C53" t="s">
        <v>125</v>
      </c>
      <c r="K53" t="s">
        <v>204</v>
      </c>
      <c r="L53" s="5">
        <v>0</v>
      </c>
      <c r="M53" t="s">
        <v>179</v>
      </c>
      <c r="N53">
        <f>IF(F53&lt;&gt;"",VLOOKUP(F53,Economy!A$2:H$13,9,FALSE),0)+IF(G53&lt;&gt;"",VLOOKUP(G53,Economy!A$2:H$13,9,FALSE),0)</f>
        <v>0</v>
      </c>
      <c r="O53" s="17">
        <f>2 + N53 + IF(H53="Building",VLOOKUP("Stone",Economy!A$2:H$13,9)+2,0)</f>
        <v>2</v>
      </c>
      <c r="P53" s="3" t="str">
        <f>IF(ISNUMBER(#REF!/O53),#REF!/ O53,"")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9" bestFit="1" customWidth="1"/>
    <col min="6" max="6" width="32.375" bestFit="1" customWidth="1"/>
    <col min="7" max="7" width="4.5" style="3" bestFit="1" customWidth="1"/>
    <col min="8" max="8" width="79.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230</v>
      </c>
      <c r="E1" s="1" t="s">
        <v>231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90</v>
      </c>
      <c r="D2" s="26" t="s">
        <v>8</v>
      </c>
      <c r="E2" s="26" t="s">
        <v>8</v>
      </c>
      <c r="G2" s="5">
        <v>1</v>
      </c>
      <c r="H2" s="53" t="s">
        <v>173</v>
      </c>
    </row>
    <row r="3" spans="1:8" s="26" customFormat="1" x14ac:dyDescent="0.25">
      <c r="A3" s="26" t="s">
        <v>6</v>
      </c>
      <c r="B3" s="27">
        <v>4</v>
      </c>
      <c r="C3" s="26" t="s">
        <v>104</v>
      </c>
      <c r="D3" s="26" t="s">
        <v>14</v>
      </c>
      <c r="E3" s="26" t="s">
        <v>14</v>
      </c>
      <c r="G3" s="5">
        <v>1</v>
      </c>
      <c r="H3" s="53" t="s">
        <v>174</v>
      </c>
    </row>
    <row r="4" spans="1:8" s="26" customFormat="1" x14ac:dyDescent="0.25">
      <c r="A4" s="26" t="s">
        <v>6</v>
      </c>
      <c r="B4" s="27">
        <v>7</v>
      </c>
      <c r="C4" s="26" t="s">
        <v>95</v>
      </c>
      <c r="D4" s="26" t="s">
        <v>11</v>
      </c>
      <c r="G4" s="5">
        <v>1</v>
      </c>
      <c r="H4" s="53" t="s">
        <v>175</v>
      </c>
    </row>
    <row r="5" spans="1:8" s="26" customFormat="1" x14ac:dyDescent="0.25">
      <c r="A5" s="26" t="s">
        <v>6</v>
      </c>
      <c r="B5" s="27">
        <v>4</v>
      </c>
      <c r="C5" s="33" t="s">
        <v>147</v>
      </c>
      <c r="D5" s="26" t="s">
        <v>14</v>
      </c>
      <c r="E5" s="26" t="s">
        <v>8</v>
      </c>
      <c r="G5" s="5">
        <v>1</v>
      </c>
      <c r="H5" s="53" t="s">
        <v>176</v>
      </c>
    </row>
    <row r="6" spans="1:8" s="26" customFormat="1" x14ac:dyDescent="0.25">
      <c r="A6" s="26" t="s">
        <v>6</v>
      </c>
      <c r="B6" s="27">
        <v>3</v>
      </c>
      <c r="C6" s="26" t="s">
        <v>55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99</v>
      </c>
      <c r="D7" s="26" t="s">
        <v>12</v>
      </c>
      <c r="G7" s="5">
        <v>1</v>
      </c>
      <c r="H7" s="26" t="s">
        <v>52</v>
      </c>
    </row>
    <row r="8" spans="1:8" s="26" customFormat="1" x14ac:dyDescent="0.25">
      <c r="A8" s="26" t="s">
        <v>6</v>
      </c>
      <c r="B8" s="27">
        <v>3</v>
      </c>
      <c r="C8" s="26" t="s">
        <v>100</v>
      </c>
      <c r="D8" s="26" t="s">
        <v>13</v>
      </c>
      <c r="G8" s="5">
        <v>1</v>
      </c>
      <c r="H8" s="53" t="s">
        <v>49</v>
      </c>
    </row>
    <row r="9" spans="1:8" s="26" customFormat="1" x14ac:dyDescent="0.25">
      <c r="A9" s="26" t="s">
        <v>6</v>
      </c>
      <c r="B9" s="27">
        <v>2</v>
      </c>
      <c r="C9" s="26" t="s">
        <v>91</v>
      </c>
      <c r="D9" s="26" t="s">
        <v>27</v>
      </c>
      <c r="E9" s="26" t="s">
        <v>27</v>
      </c>
      <c r="F9" s="26" t="s">
        <v>86</v>
      </c>
      <c r="G9" s="5">
        <v>1</v>
      </c>
      <c r="H9" s="26" t="s">
        <v>56</v>
      </c>
    </row>
    <row r="10" spans="1:8" s="26" customFormat="1" x14ac:dyDescent="0.25">
      <c r="A10" s="26" t="s">
        <v>6</v>
      </c>
      <c r="B10" s="27">
        <v>3</v>
      </c>
      <c r="C10" s="26" t="s">
        <v>101</v>
      </c>
      <c r="D10" s="26" t="s">
        <v>23</v>
      </c>
      <c r="G10" s="5">
        <v>1</v>
      </c>
      <c r="H10" s="26" t="s">
        <v>93</v>
      </c>
    </row>
    <row r="11" spans="1:8" s="26" customFormat="1" x14ac:dyDescent="0.25">
      <c r="A11" s="53" t="s">
        <v>6</v>
      </c>
      <c r="B11" s="27">
        <v>1</v>
      </c>
      <c r="C11" s="53" t="s">
        <v>171</v>
      </c>
      <c r="D11" s="53" t="s">
        <v>8</v>
      </c>
      <c r="E11" s="53" t="s">
        <v>23</v>
      </c>
      <c r="G11" s="5">
        <v>1</v>
      </c>
      <c r="H11" s="53" t="s">
        <v>172</v>
      </c>
    </row>
    <row r="12" spans="1:8" s="26" customFormat="1" x14ac:dyDescent="0.25">
      <c r="A12" s="26" t="s">
        <v>6</v>
      </c>
      <c r="B12" s="27">
        <v>2</v>
      </c>
      <c r="C12" s="26" t="s">
        <v>102</v>
      </c>
      <c r="D12" s="26" t="s">
        <v>106</v>
      </c>
      <c r="F12" s="26" t="s">
        <v>94</v>
      </c>
      <c r="G12" s="5">
        <v>1</v>
      </c>
      <c r="H12" s="26" t="s">
        <v>130</v>
      </c>
    </row>
    <row r="13" spans="1:8" s="26" customFormat="1" x14ac:dyDescent="0.25">
      <c r="A13" s="26" t="s">
        <v>6</v>
      </c>
      <c r="B13" s="27">
        <v>3</v>
      </c>
      <c r="C13" s="26" t="s">
        <v>103</v>
      </c>
      <c r="D13" s="26" t="s">
        <v>15</v>
      </c>
      <c r="G13" s="5">
        <v>1</v>
      </c>
      <c r="H13" s="26" t="s">
        <v>67</v>
      </c>
    </row>
    <row r="14" spans="1:8" s="26" customFormat="1" x14ac:dyDescent="0.25">
      <c r="A14" s="26" t="s">
        <v>6</v>
      </c>
      <c r="B14" s="27">
        <v>3</v>
      </c>
      <c r="C14" s="26" t="s">
        <v>78</v>
      </c>
      <c r="D14" s="26" t="s">
        <v>16</v>
      </c>
      <c r="F14" s="26" t="s">
        <v>133</v>
      </c>
      <c r="G14" s="5">
        <v>20</v>
      </c>
      <c r="H14" s="26" t="s">
        <v>87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47</v>
      </c>
      <c r="D15" s="26" t="s">
        <v>25</v>
      </c>
      <c r="G15" s="5">
        <v>1</v>
      </c>
      <c r="H15" s="53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zoomScaleNormal="100" workbookViewId="0">
      <selection activeCell="D6" sqref="D6"/>
    </sheetView>
  </sheetViews>
  <sheetFormatPr defaultRowHeight="15" x14ac:dyDescent="0.25"/>
  <cols>
    <col min="1" max="1" width="10.125" style="20" bestFit="1" customWidth="1"/>
    <col min="2" max="2" width="5.5" style="9" bestFit="1" customWidth="1"/>
    <col min="3" max="3" width="5" style="3" bestFit="1" customWidth="1"/>
    <col min="4" max="5" width="15.375" style="17" bestFit="1" customWidth="1"/>
    <col min="6" max="6" width="10.375" style="17" bestFit="1" customWidth="1"/>
    <col min="7" max="7" width="10.375" style="17" customWidth="1"/>
    <col min="8" max="8" width="15.375" style="17" bestFit="1" customWidth="1"/>
  </cols>
  <sheetData>
    <row r="1" spans="1:8" s="1" customFormat="1" x14ac:dyDescent="0.25">
      <c r="A1" s="18" t="s">
        <v>6</v>
      </c>
      <c r="B1" s="7" t="s">
        <v>215</v>
      </c>
      <c r="C1" s="2" t="s">
        <v>109</v>
      </c>
      <c r="D1" s="14" t="s">
        <v>138</v>
      </c>
      <c r="E1" s="15" t="s">
        <v>139</v>
      </c>
      <c r="F1" s="14" t="s">
        <v>141</v>
      </c>
      <c r="G1" s="14" t="s">
        <v>140</v>
      </c>
      <c r="H1" s="14" t="s">
        <v>144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106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1</v>
      </c>
      <c r="D8" s="17">
        <f t="shared" si="3"/>
        <v>2</v>
      </c>
      <c r="E8" s="17">
        <f t="shared" si="0"/>
        <v>0.5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1</v>
      </c>
      <c r="D9" s="17">
        <f t="shared" si="3"/>
        <v>4</v>
      </c>
      <c r="E9" s="17">
        <f t="shared" si="0"/>
        <v>0.25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1</v>
      </c>
      <c r="D11" s="17">
        <f t="shared" si="3"/>
        <v>3</v>
      </c>
      <c r="E11" s="17">
        <f t="shared" si="0"/>
        <v>0.33333333333333331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625" style="17" bestFit="1" customWidth="1"/>
    <col min="3" max="3" width="3.875" style="3" bestFit="1" customWidth="1"/>
    <col min="4" max="4" width="16.5" style="3" bestFit="1" customWidth="1"/>
    <col min="5" max="5" width="24.25" style="37" bestFit="1" customWidth="1"/>
    <col min="6" max="6" width="11" style="46" bestFit="1" customWidth="1"/>
    <col min="7" max="7" width="4.25" bestFit="1" customWidth="1"/>
    <col min="8" max="8" width="36.5" style="50" bestFit="1" customWidth="1"/>
    <col min="9" max="9" width="23.125" bestFit="1" customWidth="1"/>
    <col min="10" max="10" width="9.625" bestFit="1" customWidth="1"/>
    <col min="11" max="11" width="3.875" bestFit="1" customWidth="1"/>
    <col min="12" max="12" width="23" bestFit="1" customWidth="1"/>
    <col min="13" max="13" width="23.125" bestFit="1" customWidth="1"/>
    <col min="14" max="14" width="9.625" bestFit="1" customWidth="1"/>
    <col min="15" max="15" width="3.875" bestFit="1" customWidth="1"/>
    <col min="16" max="16" width="42.75" bestFit="1" customWidth="1"/>
  </cols>
  <sheetData>
    <row r="1" spans="1:16" s="36" customFormat="1" x14ac:dyDescent="0.25">
      <c r="A1" s="58" t="s">
        <v>164</v>
      </c>
      <c r="B1" s="59"/>
      <c r="C1" s="59"/>
      <c r="D1" s="60"/>
      <c r="E1" s="55" t="s">
        <v>162</v>
      </c>
      <c r="F1" s="56"/>
      <c r="G1" s="56"/>
      <c r="H1" s="57"/>
      <c r="I1" s="36" t="s">
        <v>161</v>
      </c>
      <c r="M1" s="36" t="s">
        <v>213</v>
      </c>
    </row>
    <row r="2" spans="1:16" s="38" customFormat="1" x14ac:dyDescent="0.25">
      <c r="A2" s="39" t="s">
        <v>148</v>
      </c>
      <c r="B2" s="15" t="s">
        <v>149</v>
      </c>
      <c r="C2" s="47" t="s">
        <v>150</v>
      </c>
      <c r="D2" s="47"/>
      <c r="E2" s="39" t="s">
        <v>148</v>
      </c>
      <c r="F2" s="44" t="s">
        <v>149</v>
      </c>
      <c r="G2" s="38" t="s">
        <v>150</v>
      </c>
      <c r="H2" s="40" t="s">
        <v>153</v>
      </c>
      <c r="I2" s="38" t="s">
        <v>148</v>
      </c>
      <c r="J2" s="38" t="s">
        <v>149</v>
      </c>
      <c r="K2" s="38" t="s">
        <v>150</v>
      </c>
      <c r="L2" s="38" t="s">
        <v>153</v>
      </c>
      <c r="M2" s="38" t="s">
        <v>148</v>
      </c>
      <c r="N2" s="38" t="s">
        <v>149</v>
      </c>
      <c r="O2" s="38" t="s">
        <v>150</v>
      </c>
      <c r="P2" s="38" t="s">
        <v>153</v>
      </c>
    </row>
    <row r="3" spans="1:16" x14ac:dyDescent="0.25">
      <c r="A3" t="s">
        <v>95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214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160</v>
      </c>
      <c r="E4" s="37" t="s">
        <v>101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156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95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48</v>
      </c>
      <c r="F5" s="17">
        <v>2</v>
      </c>
      <c r="G5" s="3" t="str">
        <f>IF(ISNA(VLOOKUP(E5,Specials!C:P,9,FALSE)),"",VLOOKUP(E5,Specials!C:P,9,FALSE))</f>
        <v>You may trash this card for 1 Food.</v>
      </c>
      <c r="H5" s="50" t="s">
        <v>155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135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160</v>
      </c>
      <c r="E6" s="37" t="s">
        <v>82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154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80</v>
      </c>
      <c r="B7" s="17">
        <v>2</v>
      </c>
      <c r="C7" s="3">
        <f>IF(ISNA(VLOOKUP(A7,Specials!'C':Economy!O,8,FALSE)),"",VLOOKUP(A7,Specials!C:P,9,FALSE))</f>
        <v>0</v>
      </c>
      <c r="D7" s="3" t="s">
        <v>163</v>
      </c>
      <c r="E7" s="37" t="s">
        <v>82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157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104</v>
      </c>
      <c r="B8" s="17">
        <v>1</v>
      </c>
      <c r="C8" s="3" t="e">
        <f>IF(ISNA(VLOOKUP(A8,Specials!'C':Economy!O,8,FALSE)),"",VLOOKUP(A8,Specials!C:P,9,FALSE))</f>
        <v>#N/A</v>
      </c>
      <c r="D8" s="3" t="s">
        <v>168</v>
      </c>
      <c r="E8" s="37" t="s">
        <v>99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156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105</v>
      </c>
      <c r="B9" s="17">
        <v>2</v>
      </c>
      <c r="C9" s="3">
        <f>IF(ISNA(VLOOKUP(A9,Specials!'C':Economy!O,8,FALSE)),"",VLOOKUP(A9,Specials!C:P,9,FALSE))</f>
        <v>0</v>
      </c>
      <c r="D9" s="3" t="s">
        <v>169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155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104</v>
      </c>
      <c r="B10" s="17">
        <v>1</v>
      </c>
      <c r="C10" s="3" t="e">
        <f>IF(ISNA(VLOOKUP(A10,Specials!'C':Economy!O,8,FALSE)),"",VLOOKUP(A10,Specials!C:P,9,FALSE))</f>
        <v>#N/A</v>
      </c>
      <c r="D10" s="3" t="s">
        <v>168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158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110</v>
      </c>
      <c r="B11" s="17">
        <v>2</v>
      </c>
      <c r="C11" s="3">
        <f>IF(ISNA(VLOOKUP(A11,Specials!'C':Economy!O,8,FALSE)),"",VLOOKUP(A11,Specials!C:P,9,FALSE))</f>
        <v>0</v>
      </c>
      <c r="D11" s="3" t="s">
        <v>170</v>
      </c>
      <c r="E11" s="37" t="s">
        <v>145</v>
      </c>
      <c r="F11" s="17">
        <v>1</v>
      </c>
      <c r="G11" s="3">
        <f>IF(ISNA(VLOOKUP(E11,Specials!C:P,9,FALSE)),"",VLOOKUP(E11,Specials!C:P,9,FALSE))</f>
        <v>0</v>
      </c>
      <c r="H11" s="50" t="s">
        <v>158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103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102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106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55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103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165</v>
      </c>
      <c r="F19" s="17">
        <f>IF(ISNA(VLOOKUP(E19,Specials!C:P,12,FALSE)),"",VLOOKUP(E19,Specials!C:P,12,FALSE))</f>
        <v>0</v>
      </c>
      <c r="G19" s="3">
        <v>90</v>
      </c>
      <c r="H19" s="50" t="s">
        <v>167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115</v>
      </c>
      <c r="F20" s="17">
        <v>2</v>
      </c>
      <c r="G20" s="3">
        <v>250</v>
      </c>
      <c r="H20" s="50" t="s">
        <v>166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114</v>
      </c>
      <c r="F21" s="17">
        <f>IF(ISNA(VLOOKUP(E21,Specials!C:P,12,FALSE)),"",VLOOKUP(E21,Specials!C:P,12,FALSE))</f>
        <v>0</v>
      </c>
      <c r="G21" s="3">
        <v>240</v>
      </c>
      <c r="H21" s="50" t="s">
        <v>159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151</v>
      </c>
      <c r="B22" s="49" t="e">
        <f>SUM(B3:B21)</f>
        <v>#REF!</v>
      </c>
      <c r="C22" s="48" t="e">
        <f>SUM(C3:C21)</f>
        <v>#N/A</v>
      </c>
      <c r="D22" s="48"/>
      <c r="E22" s="43" t="s">
        <v>151</v>
      </c>
      <c r="F22" s="45">
        <f>SUM(F3:F21)</f>
        <v>10</v>
      </c>
      <c r="G22" s="42">
        <f>SUM(G3:G21)</f>
        <v>580</v>
      </c>
      <c r="H22" s="51"/>
      <c r="I22" s="43" t="s">
        <v>151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152</v>
      </c>
      <c r="B23" s="17" t="e">
        <f>C22/B22</f>
        <v>#N/A</v>
      </c>
      <c r="E23" s="37" t="s">
        <v>152</v>
      </c>
      <c r="F23" s="46">
        <f>G22/F22</f>
        <v>58</v>
      </c>
      <c r="I23" s="37" t="s">
        <v>152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Specials!$C$3:$C$53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183</v>
      </c>
      <c r="D1" t="s">
        <v>184</v>
      </c>
    </row>
    <row r="2" spans="1:4" x14ac:dyDescent="0.25">
      <c r="A2" t="s">
        <v>195</v>
      </c>
      <c r="B2" s="3" t="s">
        <v>150</v>
      </c>
      <c r="C2" s="3" t="s">
        <v>196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188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189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191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190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2016-10-24T02:52:34Z</dcterms:modified>
</cp:coreProperties>
</file>