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in math" sheetId="1" r:id="rId4"/>
  </sheets>
  <definedNames/>
  <calcPr/>
</workbook>
</file>

<file path=xl/sharedStrings.xml><?xml version="1.0" encoding="utf-8"?>
<sst xmlns="http://schemas.openxmlformats.org/spreadsheetml/2006/main" count="101" uniqueCount="44">
  <si>
    <t>interpolation</t>
  </si>
  <si>
    <t>simple future value</t>
  </si>
  <si>
    <t>input</t>
  </si>
  <si>
    <t>output</t>
  </si>
  <si>
    <t>days</t>
  </si>
  <si>
    <t>rate</t>
  </si>
  <si>
    <t>interest rate</t>
  </si>
  <si>
    <t>present value</t>
  </si>
  <si>
    <t>base days (dep on CCY)</t>
  </si>
  <si>
    <t>future value</t>
  </si>
  <si>
    <t>earned value</t>
  </si>
  <si>
    <t>present value by future in years</t>
  </si>
  <si>
    <t>number of years</t>
  </si>
  <si>
    <t>interest value</t>
  </si>
  <si>
    <t xml:space="preserve">interest rate
</t>
  </si>
  <si>
    <t>simple present value</t>
  </si>
  <si>
    <t>future value by present value in years</t>
  </si>
  <si>
    <t>discount rate into yield</t>
  </si>
  <si>
    <t>money market to bond basis</t>
  </si>
  <si>
    <t>discount rate</t>
  </si>
  <si>
    <t>base days</t>
  </si>
  <si>
    <t>interest rate with several years</t>
  </si>
  <si>
    <t>bond basis (CM) to MM</t>
  </si>
  <si>
    <t>capital market rate</t>
  </si>
  <si>
    <t>day number</t>
  </si>
  <si>
    <t>capital base days</t>
  </si>
  <si>
    <t>mm base days</t>
  </si>
  <si>
    <t>money market rate</t>
  </si>
  <si>
    <t>interest rate p.a. to effective interest rate</t>
  </si>
  <si>
    <t>eligible bill new quote</t>
  </si>
  <si>
    <t>period in months</t>
  </si>
  <si>
    <t>rate p.a.</t>
  </si>
  <si>
    <t>effective rate</t>
  </si>
  <si>
    <t>rediscounted rate %</t>
  </si>
  <si>
    <t>CD price recalculation</t>
  </si>
  <si>
    <t>original rate%</t>
  </si>
  <si>
    <t>original maturity</t>
  </si>
  <si>
    <t>new rate%</t>
  </si>
  <si>
    <t>new maturity</t>
  </si>
  <si>
    <t>amount</t>
  </si>
  <si>
    <t>new price</t>
  </si>
  <si>
    <t>CD total repayment</t>
  </si>
  <si>
    <t>rate+base</t>
  </si>
  <si>
    <t>earned interested rate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</si>
</sst>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£-809]#,##0.00"/>
  </numFmts>
  <fonts count="4">
    <font>
      <sz val="10.0"/>
      <color rgb="FF000000"/>
      <name val="Arial"/>
    </font>
    <font>
      <b/>
      <color theme="1"/>
      <name val="Arial"/>
    </font>
    <font>
      <color theme="1"/>
      <name val="Arial"/>
    </font>
    <font/>
  </fonts>
  <fills count="2">
    <fill>
      <patternFill patternType="none"/>
    </fill>
    <fill>
      <patternFill patternType="lightGray"/>
    </fill>
  </fills>
  <borders count="14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2" fillId="0" fontId="2" numFmtId="0" xfId="0" applyBorder="1" applyFont="1"/>
    <xf borderId="3" fillId="0" fontId="2" numFmtId="0" xfId="0" applyBorder="1" applyFont="1"/>
    <xf borderId="1" fillId="0" fontId="2" numFmtId="0" xfId="0" applyBorder="1" applyFont="1"/>
    <xf borderId="4" fillId="0" fontId="2" numFmtId="0" xfId="0" applyBorder="1" applyFont="1"/>
    <xf borderId="5" fillId="0" fontId="2" numFmtId="0" xfId="0" applyBorder="1" applyFont="1"/>
    <xf borderId="6" fillId="0" fontId="2" numFmtId="0" xfId="0" applyAlignment="1" applyBorder="1" applyFont="1">
      <alignment readingOrder="0"/>
    </xf>
    <xf borderId="7" fillId="0" fontId="3" numFmtId="0" xfId="0" applyBorder="1" applyFont="1"/>
    <xf borderId="7" fillId="0" fontId="2" numFmtId="0" xfId="0" applyBorder="1" applyFont="1"/>
    <xf borderId="8" fillId="0" fontId="2" numFmtId="0" xfId="0" applyBorder="1" applyFont="1"/>
    <xf borderId="9" fillId="0" fontId="2" numFmtId="0" xfId="0" applyAlignment="1" applyBorder="1" applyFont="1">
      <alignment readingOrder="0"/>
    </xf>
    <xf borderId="10" fillId="0" fontId="2" numFmtId="0" xfId="0" applyAlignment="1" applyBorder="1" applyFont="1">
      <alignment readingOrder="0"/>
    </xf>
    <xf borderId="10" fillId="0" fontId="2" numFmtId="164" xfId="0" applyBorder="1" applyFont="1" applyNumberFormat="1"/>
    <xf borderId="10" fillId="0" fontId="2" numFmtId="0" xfId="0" applyBorder="1" applyFont="1"/>
    <xf borderId="7" fillId="0" fontId="2" numFmtId="0" xfId="0" applyAlignment="1" applyBorder="1" applyFont="1">
      <alignment readingOrder="0"/>
    </xf>
    <xf borderId="10" fillId="0" fontId="2" numFmtId="0" xfId="0" applyBorder="1" applyFont="1"/>
    <xf borderId="0" fillId="0" fontId="1" numFmtId="0" xfId="0" applyAlignment="1" applyFont="1">
      <alignment readingOrder="0"/>
    </xf>
    <xf borderId="10" fillId="0" fontId="2" numFmtId="10" xfId="0" applyBorder="1" applyFont="1" applyNumberFormat="1"/>
    <xf borderId="6" fillId="0" fontId="1" numFmtId="0" xfId="0" applyAlignment="1" applyBorder="1" applyFont="1">
      <alignment readingOrder="0"/>
    </xf>
    <xf borderId="11" fillId="0" fontId="2" numFmtId="0" xfId="0" applyAlignment="1" applyBorder="1" applyFont="1">
      <alignment readingOrder="0"/>
    </xf>
    <xf borderId="12" fillId="0" fontId="2" numFmtId="0" xfId="0" applyBorder="1" applyFont="1"/>
    <xf borderId="13" fillId="0" fontId="2" numFmtId="0" xfId="0" applyBorder="1" applyFont="1"/>
    <xf borderId="13" fillId="0" fontId="2" numFmtId="0" xfId="0" applyAlignment="1" applyBorder="1" applyFont="1">
      <alignment readingOrder="0"/>
    </xf>
    <xf borderId="0" fillId="0" fontId="2" numFmtId="0" xfId="0" applyAlignment="1" applyFont="1">
      <alignment readingOrder="0"/>
    </xf>
    <xf borderId="0" fillId="0" fontId="2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6" max="6" width="19.14"/>
    <col customWidth="1" min="7" max="7" width="26.43"/>
    <col customWidth="1" min="9" max="9" width="15.71"/>
    <col customWidth="1" min="10" max="11" width="21.43"/>
  </cols>
  <sheetData>
    <row r="2">
      <c r="B2" s="1" t="s">
        <v>0</v>
      </c>
      <c r="C2" s="2"/>
      <c r="D2" s="2"/>
      <c r="E2" s="3"/>
      <c r="H2" s="1" t="s">
        <v>1</v>
      </c>
      <c r="I2" s="2"/>
      <c r="J2" s="2"/>
      <c r="K2" s="2"/>
      <c r="L2" s="4"/>
      <c r="M2" s="3"/>
    </row>
    <row r="3">
      <c r="B3" s="5"/>
      <c r="E3" s="6"/>
      <c r="H3" s="5"/>
      <c r="L3" s="5"/>
      <c r="M3" s="6"/>
    </row>
    <row r="4">
      <c r="B4" s="7" t="s">
        <v>2</v>
      </c>
      <c r="C4" s="8"/>
      <c r="D4" s="7" t="s">
        <v>3</v>
      </c>
      <c r="E4" s="9"/>
      <c r="H4" s="7" t="s">
        <v>2</v>
      </c>
      <c r="I4" s="10"/>
      <c r="J4" s="10"/>
      <c r="K4" s="10"/>
      <c r="L4" s="7" t="s">
        <v>3</v>
      </c>
      <c r="M4" s="9"/>
    </row>
    <row r="5">
      <c r="B5" s="11" t="s">
        <v>4</v>
      </c>
      <c r="C5" s="11" t="s">
        <v>5</v>
      </c>
      <c r="D5" s="11" t="s">
        <v>4</v>
      </c>
      <c r="E5" s="11" t="s">
        <v>5</v>
      </c>
      <c r="H5" s="11" t="s">
        <v>4</v>
      </c>
      <c r="I5" s="11" t="s">
        <v>6</v>
      </c>
      <c r="J5" s="11" t="s">
        <v>7</v>
      </c>
      <c r="K5" s="11" t="s">
        <v>8</v>
      </c>
      <c r="L5" s="11" t="s">
        <v>9</v>
      </c>
      <c r="M5" s="12" t="s">
        <v>10</v>
      </c>
    </row>
    <row r="6">
      <c r="B6" s="12">
        <v>30.0</v>
      </c>
      <c r="C6" s="12">
        <v>3.75</v>
      </c>
      <c r="D6" s="12">
        <v>52.0</v>
      </c>
      <c r="E6" s="13">
        <f>C6+(C7-C6)/(B7-B6)*(D6-B6)</f>
        <v>3.841666667</v>
      </c>
      <c r="H6" s="12">
        <v>60.0</v>
      </c>
      <c r="I6" s="12">
        <f>5.25/100</f>
        <v>0.0525</v>
      </c>
      <c r="J6" s="12">
        <v>5000000.0</v>
      </c>
      <c r="K6" s="12">
        <v>365.0</v>
      </c>
      <c r="L6" s="13">
        <f>J6*(1+I6*H6/K6)</f>
        <v>5043150.685</v>
      </c>
      <c r="M6" s="13">
        <f>L6-J6</f>
        <v>43150.68493</v>
      </c>
    </row>
    <row r="7">
      <c r="B7" s="12">
        <v>90.0</v>
      </c>
      <c r="C7" s="12">
        <v>4.0</v>
      </c>
      <c r="D7" s="14"/>
      <c r="E7" s="14"/>
    </row>
    <row r="9">
      <c r="B9" s="1" t="s">
        <v>11</v>
      </c>
      <c r="C9" s="2"/>
      <c r="D9" s="2"/>
      <c r="E9" s="3"/>
      <c r="H9" s="1" t="s">
        <v>6</v>
      </c>
      <c r="I9" s="2"/>
      <c r="J9" s="2"/>
      <c r="K9" s="2"/>
      <c r="L9" s="3"/>
    </row>
    <row r="10">
      <c r="B10" s="7" t="s">
        <v>2</v>
      </c>
      <c r="C10" s="10"/>
      <c r="D10" s="9"/>
      <c r="E10" s="12" t="s">
        <v>3</v>
      </c>
      <c r="H10" s="5"/>
      <c r="L10" s="6"/>
    </row>
    <row r="11">
      <c r="B11" s="12" t="s">
        <v>9</v>
      </c>
      <c r="C11" s="12" t="s">
        <v>6</v>
      </c>
      <c r="D11" s="12" t="s">
        <v>12</v>
      </c>
      <c r="E11" s="12" t="s">
        <v>7</v>
      </c>
      <c r="H11" s="7" t="s">
        <v>2</v>
      </c>
      <c r="I11" s="10"/>
      <c r="J11" s="10"/>
      <c r="K11" s="9"/>
      <c r="L11" s="15" t="s">
        <v>3</v>
      </c>
    </row>
    <row r="12">
      <c r="B12" s="12">
        <v>2500000.0</v>
      </c>
      <c r="C12" s="12">
        <v>0.0325</v>
      </c>
      <c r="D12" s="12">
        <v>2.0</v>
      </c>
      <c r="E12" s="13">
        <f>B12/pow(1+C12, D12)</f>
        <v>2345092.016</v>
      </c>
      <c r="H12" s="7" t="s">
        <v>4</v>
      </c>
      <c r="I12" s="7" t="s">
        <v>7</v>
      </c>
      <c r="J12" s="7" t="s">
        <v>13</v>
      </c>
      <c r="K12" s="7" t="s">
        <v>8</v>
      </c>
      <c r="L12" s="12" t="s">
        <v>14</v>
      </c>
    </row>
    <row r="13">
      <c r="H13" s="12">
        <v>93.0</v>
      </c>
      <c r="I13" s="12">
        <v>1.0E8</v>
      </c>
      <c r="J13" s="12">
        <v>1528767.12</v>
      </c>
      <c r="K13" s="12">
        <v>365.0</v>
      </c>
      <c r="L13" s="16">
        <f>K13*J13/(H13*I13)</f>
        <v>0.05999999987</v>
      </c>
    </row>
    <row r="15">
      <c r="B15" s="1" t="s">
        <v>15</v>
      </c>
      <c r="C15" s="2"/>
      <c r="D15" s="2"/>
      <c r="E15" s="2"/>
      <c r="F15" s="3"/>
      <c r="H15" s="1" t="s">
        <v>16</v>
      </c>
      <c r="I15" s="2"/>
      <c r="J15" s="2"/>
      <c r="K15" s="3"/>
    </row>
    <row r="16">
      <c r="B16" s="5"/>
      <c r="F16" s="6"/>
      <c r="H16" s="7" t="s">
        <v>2</v>
      </c>
      <c r="I16" s="10"/>
      <c r="J16" s="9"/>
      <c r="K16" s="12" t="s">
        <v>3</v>
      </c>
    </row>
    <row r="17">
      <c r="B17" s="7" t="s">
        <v>2</v>
      </c>
      <c r="C17" s="10"/>
      <c r="D17" s="10"/>
      <c r="E17" s="9"/>
      <c r="F17" s="15" t="s">
        <v>3</v>
      </c>
      <c r="H17" s="12" t="s">
        <v>7</v>
      </c>
      <c r="I17" s="12" t="s">
        <v>6</v>
      </c>
      <c r="J17" s="12" t="s">
        <v>12</v>
      </c>
      <c r="K17" s="12" t="s">
        <v>9</v>
      </c>
    </row>
    <row r="18">
      <c r="B18" s="11" t="s">
        <v>4</v>
      </c>
      <c r="C18" s="11" t="s">
        <v>6</v>
      </c>
      <c r="D18" s="11" t="s">
        <v>9</v>
      </c>
      <c r="E18" s="11" t="s">
        <v>8</v>
      </c>
      <c r="F18" s="12" t="s">
        <v>7</v>
      </c>
      <c r="H18" s="12">
        <v>750000.0</v>
      </c>
      <c r="I18" s="12">
        <v>0.0345</v>
      </c>
      <c r="J18" s="12">
        <v>3.0</v>
      </c>
      <c r="K18" s="13">
        <f>H18*pow(1+I18, J18)</f>
        <v>830333.8602</v>
      </c>
    </row>
    <row r="19">
      <c r="B19" s="12">
        <v>61.0</v>
      </c>
      <c r="C19" s="12">
        <v>0.0525</v>
      </c>
      <c r="D19" s="12">
        <v>5000000.0</v>
      </c>
      <c r="E19" s="12">
        <v>365.0</v>
      </c>
      <c r="F19" s="13">
        <f>D19/(1+C19*B19/E19)</f>
        <v>4956511.702</v>
      </c>
    </row>
    <row r="22">
      <c r="B22" s="1" t="s">
        <v>17</v>
      </c>
      <c r="C22" s="2"/>
      <c r="D22" s="2"/>
      <c r="E22" s="3"/>
      <c r="G22" s="17" t="s">
        <v>18</v>
      </c>
    </row>
    <row r="23">
      <c r="B23" s="7" t="s">
        <v>2</v>
      </c>
      <c r="C23" s="10"/>
      <c r="D23" s="9"/>
      <c r="E23" s="12" t="s">
        <v>3</v>
      </c>
    </row>
    <row r="24">
      <c r="B24" s="12" t="s">
        <v>19</v>
      </c>
      <c r="C24" s="12" t="s">
        <v>4</v>
      </c>
      <c r="D24" s="12" t="s">
        <v>20</v>
      </c>
      <c r="E24" s="12" t="s">
        <v>5</v>
      </c>
    </row>
    <row r="25">
      <c r="B25" s="12">
        <v>0.0525</v>
      </c>
      <c r="C25" s="12">
        <v>90.0</v>
      </c>
      <c r="D25" s="12">
        <v>360.0</v>
      </c>
      <c r="E25" s="18">
        <f>B25/(1-B25*C25/D25)</f>
        <v>0.05319822673</v>
      </c>
    </row>
    <row r="27">
      <c r="B27" s="1" t="s">
        <v>21</v>
      </c>
      <c r="C27" s="2"/>
      <c r="D27" s="2"/>
      <c r="E27" s="3"/>
      <c r="G27" s="1" t="s">
        <v>22</v>
      </c>
      <c r="H27" s="2"/>
      <c r="I27" s="2"/>
      <c r="J27" s="2"/>
      <c r="K27" s="3"/>
    </row>
    <row r="28">
      <c r="B28" s="7" t="s">
        <v>2</v>
      </c>
      <c r="C28" s="10"/>
      <c r="D28" s="9"/>
      <c r="E28" s="12" t="s">
        <v>3</v>
      </c>
      <c r="G28" s="7" t="s">
        <v>2</v>
      </c>
      <c r="H28" s="10"/>
      <c r="I28" s="10"/>
      <c r="J28" s="9"/>
      <c r="K28" s="12" t="s">
        <v>3</v>
      </c>
    </row>
    <row r="29">
      <c r="B29" s="12" t="s">
        <v>7</v>
      </c>
      <c r="C29" s="12" t="s">
        <v>9</v>
      </c>
      <c r="D29" s="12" t="s">
        <v>12</v>
      </c>
      <c r="E29" s="12" t="s">
        <v>6</v>
      </c>
      <c r="G29" s="12" t="s">
        <v>23</v>
      </c>
      <c r="H29" s="12" t="s">
        <v>24</v>
      </c>
      <c r="I29" s="12" t="s">
        <v>25</v>
      </c>
      <c r="J29" s="12" t="s">
        <v>26</v>
      </c>
      <c r="K29" s="12" t="s">
        <v>27</v>
      </c>
    </row>
    <row r="30">
      <c r="B30" s="12">
        <v>3750000.0</v>
      </c>
      <c r="C30" s="12">
        <v>0.045</v>
      </c>
      <c r="D30" s="12">
        <v>4.0</v>
      </c>
      <c r="E30" s="13">
        <f>B30/pow(1+C30, D30)</f>
        <v>3144605.038</v>
      </c>
      <c r="G30" s="12">
        <f>3.5/100</f>
        <v>0.035</v>
      </c>
      <c r="H30" s="12">
        <v>365.0</v>
      </c>
      <c r="I30" s="12">
        <v>365.0</v>
      </c>
      <c r="J30" s="12">
        <v>360.0</v>
      </c>
      <c r="K30" s="16">
        <f>G30*H30/I30*J30/H30</f>
        <v>0.03452054795</v>
      </c>
    </row>
    <row r="33">
      <c r="B33" s="19" t="s">
        <v>28</v>
      </c>
      <c r="C33" s="10"/>
      <c r="D33" s="9"/>
      <c r="G33" s="19" t="s">
        <v>29</v>
      </c>
      <c r="H33" s="10"/>
      <c r="I33" s="10"/>
      <c r="J33" s="9"/>
    </row>
    <row r="34">
      <c r="B34" s="7" t="s">
        <v>2</v>
      </c>
      <c r="C34" s="9"/>
      <c r="D34" s="12" t="s">
        <v>3</v>
      </c>
      <c r="G34" s="20" t="s">
        <v>2</v>
      </c>
      <c r="H34" s="21"/>
      <c r="I34" s="22"/>
      <c r="J34" s="23" t="s">
        <v>3</v>
      </c>
    </row>
    <row r="35">
      <c r="B35" s="12" t="s">
        <v>30</v>
      </c>
      <c r="C35" s="12" t="s">
        <v>31</v>
      </c>
      <c r="D35" s="12" t="s">
        <v>32</v>
      </c>
      <c r="G35" s="11" t="s">
        <v>33</v>
      </c>
      <c r="H35" s="11" t="s">
        <v>4</v>
      </c>
      <c r="I35" s="11" t="s">
        <v>20</v>
      </c>
      <c r="J35" s="12" t="s">
        <v>5</v>
      </c>
    </row>
    <row r="36">
      <c r="B36" s="12">
        <v>3.0</v>
      </c>
      <c r="C36" s="12">
        <v>5.0</v>
      </c>
      <c r="D36" s="14">
        <f>(POW((1+0.01*$C36/(12/$B36)), 12/$B36)-1)*100</f>
        <v>5.094533691</v>
      </c>
      <c r="G36" s="12">
        <v>3.5</v>
      </c>
      <c r="H36" s="12">
        <v>30.0</v>
      </c>
      <c r="I36" s="12">
        <v>360.0</v>
      </c>
      <c r="J36" s="14">
        <f>100*($G36/100)/(1-($G36/100*$H36/$I36))</f>
        <v>3.510238195</v>
      </c>
    </row>
    <row r="38">
      <c r="B38" s="1" t="s">
        <v>34</v>
      </c>
      <c r="C38" s="2"/>
      <c r="D38" s="2"/>
      <c r="E38" s="2"/>
      <c r="F38" s="2"/>
      <c r="G38" s="3"/>
    </row>
    <row r="39">
      <c r="B39" s="7" t="s">
        <v>2</v>
      </c>
      <c r="C39" s="10"/>
      <c r="D39" s="10"/>
      <c r="E39" s="10"/>
      <c r="F39" s="9"/>
      <c r="G39" s="12" t="s">
        <v>3</v>
      </c>
    </row>
    <row r="40">
      <c r="B40" s="12" t="s">
        <v>35</v>
      </c>
      <c r="C40" s="12" t="s">
        <v>36</v>
      </c>
      <c r="D40" s="12" t="s">
        <v>37</v>
      </c>
      <c r="E40" s="12" t="s">
        <v>38</v>
      </c>
      <c r="F40" s="12" t="s">
        <v>39</v>
      </c>
      <c r="G40" s="12" t="s">
        <v>40</v>
      </c>
    </row>
    <row r="41">
      <c r="B41" s="12">
        <v>4.5</v>
      </c>
      <c r="C41" s="12">
        <v>92.0</v>
      </c>
      <c r="D41" s="12">
        <v>4.5</v>
      </c>
      <c r="E41" s="12">
        <v>90.0</v>
      </c>
      <c r="F41" s="12">
        <v>1000.0</v>
      </c>
      <c r="G41" s="13">
        <f>$F41*((1+($B41/100)*$C41/360)/(1+($D41/100)*$E41/360))</f>
        <v>1000.247219</v>
      </c>
    </row>
    <row r="43">
      <c r="B43" s="17" t="s">
        <v>41</v>
      </c>
    </row>
    <row r="44">
      <c r="B44" s="24" t="s">
        <v>42</v>
      </c>
    </row>
    <row r="48">
      <c r="B48" s="1" t="s">
        <v>1</v>
      </c>
      <c r="C48" s="2"/>
      <c r="D48" s="2"/>
      <c r="E48" s="2"/>
      <c r="F48" s="3"/>
    </row>
    <row r="49">
      <c r="B49" s="5"/>
      <c r="F49" s="6"/>
    </row>
    <row r="50">
      <c r="B50" s="7" t="s">
        <v>2</v>
      </c>
      <c r="C50" s="10"/>
      <c r="D50" s="10"/>
      <c r="E50" s="9"/>
      <c r="F50" s="15" t="s">
        <v>3</v>
      </c>
    </row>
    <row r="51">
      <c r="B51" s="11" t="s">
        <v>4</v>
      </c>
      <c r="C51" s="11" t="s">
        <v>6</v>
      </c>
      <c r="D51" s="11" t="s">
        <v>7</v>
      </c>
      <c r="E51" s="11" t="s">
        <v>8</v>
      </c>
      <c r="F51" s="12" t="s">
        <v>43</v>
      </c>
    </row>
    <row r="52">
      <c r="B52" s="12">
        <v>183.0</v>
      </c>
      <c r="C52" s="12">
        <v>0.006</v>
      </c>
      <c r="D52" s="12">
        <v>1.0E7</v>
      </c>
      <c r="E52" s="12">
        <v>365.0</v>
      </c>
      <c r="F52" s="14">
        <f t="shared" ref="F52:F53" si="1">(D52*(1+C52*B52/E52)-D52)*-1</f>
        <v>-30082.19178</v>
      </c>
    </row>
    <row r="53">
      <c r="B53" s="12">
        <v>183.0</v>
      </c>
      <c r="C53" s="12">
        <v>0.0055</v>
      </c>
      <c r="D53" s="12">
        <v>1.5E7</v>
      </c>
      <c r="E53" s="12">
        <v>365.0</v>
      </c>
      <c r="F53" s="14">
        <f t="shared" si="1"/>
        <v>-41363.0137</v>
      </c>
    </row>
    <row r="54">
      <c r="B54" s="12">
        <v>183.0</v>
      </c>
      <c r="C54" s="12">
        <v>0.0062</v>
      </c>
      <c r="D54" s="12">
        <v>2.5E7</v>
      </c>
      <c r="E54" s="12">
        <v>365.0</v>
      </c>
      <c r="F54" s="14">
        <f>(D54*(1+C54*B54/E54)-D54)</f>
        <v>77712.32877</v>
      </c>
    </row>
    <row r="57">
      <c r="F57" s="25">
        <f>SUM(F52:F56)</f>
        <v>6267.123288</v>
      </c>
    </row>
  </sheetData>
  <mergeCells count="1">
    <mergeCell ref="B4:C4"/>
  </mergeCells>
  <drawing r:id="rId1"/>
</worksheet>
</file>