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istinaCosta\AULAS\EstatisticaMEGI\Apontamentos\StatisticalAnalysis2020\LU8-Nonparametric testing\"/>
    </mc:Choice>
  </mc:AlternateContent>
  <xr:revisionPtr revIDLastSave="0" documentId="13_ncr:1_{A07F4304-D3B4-4144-B4E8-434138FFD3A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ample1" sheetId="1" r:id="rId1"/>
    <sheet name="Example2" sheetId="2" r:id="rId2"/>
    <sheet name="Example3" sheetId="3" r:id="rId3"/>
    <sheet name="Example4" sheetId="4" r:id="rId4"/>
    <sheet name="Example5" sheetId="5" r:id="rId5"/>
    <sheet name="Example6" sheetId="6" r:id="rId6"/>
    <sheet name="Example7" sheetId="7" r:id="rId7"/>
    <sheet name="Example8" sheetId="8" r:id="rId8"/>
    <sheet name="Example9" sheetId="11" r:id="rId9"/>
    <sheet name="Example10" sheetId="9" r:id="rId10"/>
    <sheet name="Example11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1" l="1"/>
  <c r="D8" i="11"/>
  <c r="C8" i="11"/>
  <c r="E7" i="11"/>
  <c r="D7" i="11"/>
  <c r="C7" i="11"/>
  <c r="D6" i="11"/>
  <c r="C6" i="11"/>
  <c r="E6" i="11" s="1"/>
  <c r="D5" i="11"/>
  <c r="C5" i="11"/>
  <c r="D4" i="11"/>
  <c r="C4" i="11"/>
  <c r="E4" i="11" s="1"/>
  <c r="E8" i="11" l="1"/>
  <c r="H3" i="11"/>
  <c r="E5" i="11"/>
  <c r="E9" i="11"/>
  <c r="H5" i="11" s="1"/>
  <c r="H11" i="11" s="1"/>
  <c r="H15" i="11" s="1"/>
  <c r="D13" i="9"/>
  <c r="D12" i="9"/>
  <c r="D11" i="9"/>
  <c r="D10" i="9"/>
  <c r="G9" i="9"/>
  <c r="D9" i="9"/>
  <c r="D8" i="9"/>
  <c r="D7" i="9"/>
  <c r="D6" i="9"/>
  <c r="D5" i="9"/>
  <c r="D4" i="9"/>
  <c r="G3" i="9"/>
  <c r="D15" i="7"/>
  <c r="G14" i="7" s="1"/>
  <c r="D14" i="7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G7" i="7"/>
  <c r="D7" i="7"/>
  <c r="D6" i="7"/>
  <c r="G6" i="7" s="1"/>
  <c r="D5" i="7"/>
  <c r="G5" i="7" s="1"/>
  <c r="D4" i="7"/>
  <c r="G4" i="7" s="1"/>
  <c r="M3" i="7"/>
  <c r="M4" i="7" s="1"/>
  <c r="M12" i="7" s="1"/>
  <c r="F4" i="5"/>
  <c r="F5" i="5"/>
  <c r="F6" i="5"/>
  <c r="I4" i="5" s="1"/>
  <c r="J13" i="5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J11" i="5"/>
  <c r="J8" i="5"/>
  <c r="J7" i="5"/>
  <c r="H11" i="4"/>
  <c r="H12" i="4" s="1"/>
  <c r="H8" i="4"/>
  <c r="H7" i="4"/>
  <c r="H6" i="4"/>
  <c r="H5" i="4"/>
  <c r="H4" i="4"/>
  <c r="I5" i="5" l="1"/>
  <c r="I5" i="7"/>
  <c r="D14" i="9"/>
  <c r="G5" i="9" s="1"/>
  <c r="G11" i="9" s="1"/>
  <c r="G15" i="9" s="1"/>
  <c r="I10" i="7"/>
  <c r="H9" i="4"/>
  <c r="H14" i="4" s="1"/>
  <c r="I11" i="7"/>
  <c r="I12" i="7"/>
  <c r="I13" i="7"/>
  <c r="I7" i="7"/>
  <c r="I8" i="7"/>
  <c r="I14" i="7"/>
  <c r="I4" i="7"/>
  <c r="I6" i="7"/>
  <c r="I9" i="7"/>
  <c r="M8" i="7" s="1"/>
  <c r="M14" i="7" s="1"/>
  <c r="D18" i="2" l="1"/>
  <c r="B12" i="2" l="1"/>
  <c r="D17" i="1"/>
  <c r="C10" i="2" l="1"/>
  <c r="D10" i="2" s="1"/>
  <c r="C6" i="2"/>
  <c r="D6" i="2" s="1"/>
  <c r="C9" i="2"/>
  <c r="D9" i="2" s="1"/>
  <c r="C8" i="2"/>
  <c r="D8" i="2" s="1"/>
  <c r="C11" i="2"/>
  <c r="D11" i="2" s="1"/>
  <c r="C7" i="2"/>
  <c r="D7" i="2" s="1"/>
  <c r="B11" i="1"/>
  <c r="C8" i="1" s="1"/>
  <c r="D8" i="1" s="1"/>
  <c r="D12" i="2" l="1"/>
  <c r="C7" i="1"/>
  <c r="D7" i="1" s="1"/>
  <c r="C10" i="1"/>
  <c r="D10" i="1" s="1"/>
  <c r="C6" i="1"/>
  <c r="D6" i="1" s="1"/>
  <c r="C9" i="1"/>
  <c r="D9" i="1" s="1"/>
  <c r="D16" i="2"/>
  <c r="D11" i="1" l="1"/>
  <c r="D15" i="1" s="1"/>
  <c r="D22" i="2"/>
  <c r="D20" i="2"/>
  <c r="D21" i="1" l="1"/>
  <c r="D19" i="1"/>
</calcChain>
</file>

<file path=xl/sharedStrings.xml><?xml version="1.0" encoding="utf-8"?>
<sst xmlns="http://schemas.openxmlformats.org/spreadsheetml/2006/main" count="198" uniqueCount="103">
  <si>
    <t>Example 1</t>
  </si>
  <si>
    <t>Colour</t>
  </si>
  <si>
    <t>Green (A1)</t>
  </si>
  <si>
    <t>Brown (A2)</t>
  </si>
  <si>
    <t>Red (A3)</t>
  </si>
  <si>
    <t>Blue (A4)</t>
  </si>
  <si>
    <t>White (A5)</t>
  </si>
  <si>
    <r>
      <t>Observed Frequencies O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
(n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</si>
  <si>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Expected Frequencies E</t>
    </r>
    <r>
      <rPr>
        <b/>
        <vertAlign val="subscript"/>
        <sz val="11"/>
        <color rgb="FF0070C0"/>
        <rFont val="Calibri"/>
        <family val="2"/>
        <scheme val="minor"/>
      </rPr>
      <t>i</t>
    </r>
    <r>
      <rPr>
        <b/>
        <sz val="11"/>
        <color rgb="FF0070C0"/>
        <rFont val="Calibri"/>
        <family val="2"/>
        <scheme val="minor"/>
      </rPr>
      <t xml:space="preserve"> 
(n</t>
    </r>
    <r>
      <rPr>
        <b/>
        <sz val="11"/>
        <color rgb="FF0070C0"/>
        <rFont val="Symbol"/>
        <family val="1"/>
        <charset val="2"/>
      </rPr>
      <t></t>
    </r>
    <r>
      <rPr>
        <b/>
        <vertAlign val="subscript"/>
        <sz val="11"/>
        <color rgb="FF0070C0"/>
        <rFont val="Calibri"/>
        <family val="2"/>
        <scheme val="minor"/>
      </rPr>
      <t>i</t>
    </r>
    <r>
      <rPr>
        <b/>
        <sz val="11"/>
        <color rgb="FF0070C0"/>
        <rFont val="Calibri"/>
        <family val="2"/>
        <scheme val="minor"/>
      </rPr>
      <t> = 300 * 0.2)</t>
    </r>
  </si>
  <si>
    <t>SUM</t>
  </si>
  <si>
    <t>Test statistic</t>
  </si>
  <si>
    <t>Critical value</t>
  </si>
  <si>
    <t>Alfa</t>
  </si>
  <si>
    <t>Decision</t>
  </si>
  <si>
    <t>p-value</t>
  </si>
  <si>
    <t>Example 2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</si>
  <si>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X~Exp(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=200)</t>
    </r>
  </si>
  <si>
    <t>X &lt; 150</t>
  </si>
  <si>
    <r>
      <t>150 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> X &lt; 300</t>
    </r>
  </si>
  <si>
    <r>
      <t>300 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> X &lt; 450</t>
    </r>
  </si>
  <si>
    <r>
      <t>450 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> X &lt; 600</t>
    </r>
  </si>
  <si>
    <r>
      <t>X 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Calibri"/>
        <family val="2"/>
        <scheme val="minor"/>
      </rPr>
      <t> 750</t>
    </r>
  </si>
  <si>
    <t>Class of life time</t>
  </si>
  <si>
    <r>
      <t>600 </t>
    </r>
    <r>
      <rPr>
        <sz val="11"/>
        <color theme="1"/>
        <rFont val="Symbol"/>
        <family val="1"/>
        <charset val="2"/>
      </rPr>
      <t>£</t>
    </r>
    <r>
      <rPr>
        <sz val="11"/>
        <color theme="1"/>
        <rFont val="Calibri"/>
        <family val="2"/>
        <scheme val="minor"/>
      </rPr>
      <t> X &lt; 750</t>
    </r>
  </si>
  <si>
    <t>Compute test statistic
Q</t>
  </si>
  <si>
    <t>Example 3</t>
  </si>
  <si>
    <t>Up to</t>
  </si>
  <si>
    <t>Frequency</t>
  </si>
  <si>
    <t>Exponential Mean = Beta = 1/Lambda = 200 =&gt; Lambda =1/200 = 0.005</t>
  </si>
  <si>
    <t>Example 4</t>
  </si>
  <si>
    <t>Sorted Data</t>
  </si>
  <si>
    <t>i</t>
  </si>
  <si>
    <t>n - i + 1</t>
  </si>
  <si>
    <t>a(i)</t>
  </si>
  <si>
    <t>x(n-i+1)</t>
  </si>
  <si>
    <t>x(i)</t>
  </si>
  <si>
    <r>
      <t>a</t>
    </r>
    <r>
      <rPr>
        <b/>
        <vertAlign val="subscript"/>
        <sz val="10"/>
        <rFont val="Arial"/>
        <family val="2"/>
      </rPr>
      <t>(i)</t>
    </r>
    <r>
      <rPr>
        <b/>
        <sz val="10"/>
        <rFont val="Arial"/>
        <family val="2"/>
      </rPr>
      <t>*(x</t>
    </r>
    <r>
      <rPr>
        <b/>
        <vertAlign val="subscript"/>
        <sz val="10"/>
        <rFont val="Arial"/>
        <family val="2"/>
      </rPr>
      <t>(n-i+1)</t>
    </r>
    <r>
      <rPr>
        <b/>
        <sz val="10"/>
        <rFont val="Arial"/>
        <family val="2"/>
      </rPr>
      <t xml:space="preserve"> -  x</t>
    </r>
    <r>
      <rPr>
        <b/>
        <vertAlign val="subscript"/>
        <sz val="10"/>
        <rFont val="Arial"/>
        <family val="2"/>
      </rPr>
      <t>(i)</t>
    </r>
    <r>
      <rPr>
        <b/>
        <sz val="10"/>
        <rFont val="Arial"/>
        <family val="2"/>
      </rPr>
      <t>)</t>
    </r>
  </si>
  <si>
    <t>SUM=b</t>
  </si>
  <si>
    <t>Variance</t>
  </si>
  <si>
    <r>
      <t>(n-1)S</t>
    </r>
    <r>
      <rPr>
        <vertAlign val="superscript"/>
        <sz val="10"/>
        <rFont val="Arial"/>
        <family val="2"/>
      </rPr>
      <t>2</t>
    </r>
  </si>
  <si>
    <t>Wobs</t>
  </si>
  <si>
    <t>TABLE</t>
  </si>
  <si>
    <t>Example 5</t>
  </si>
  <si>
    <t>Program A</t>
  </si>
  <si>
    <t>Program B</t>
  </si>
  <si>
    <t>Program</t>
  </si>
  <si>
    <t>Value</t>
  </si>
  <si>
    <t>Rank</t>
  </si>
  <si>
    <t>W* = Sum of all the ranks of the A sample</t>
  </si>
  <si>
    <t>A</t>
  </si>
  <si>
    <t>B</t>
  </si>
  <si>
    <t>Sample size of A</t>
  </si>
  <si>
    <t>= n</t>
  </si>
  <si>
    <t>Sample size of B</t>
  </si>
  <si>
    <t>= m</t>
  </si>
  <si>
    <t>W*(15, 15; 0.05)</t>
  </si>
  <si>
    <t>TABLE VALUE</t>
  </si>
  <si>
    <t>W*(15, 15; 0.95)</t>
  </si>
  <si>
    <t>Formula indicated in the table: Wp = n*(n+m+1) - W(1-p)</t>
  </si>
  <si>
    <t>Example 6</t>
  </si>
  <si>
    <t>Example 7</t>
  </si>
  <si>
    <t>Share A</t>
  </si>
  <si>
    <t>Share B</t>
  </si>
  <si>
    <t>di = xi - yi</t>
  </si>
  <si>
    <t>di sign</t>
  </si>
  <si>
    <t>|di| = |xi - yi|</t>
  </si>
  <si>
    <t>Rank_di</t>
  </si>
  <si>
    <t>n =</t>
  </si>
  <si>
    <t>-</t>
  </si>
  <si>
    <t>n' =</t>
  </si>
  <si>
    <t>W = Sum of ranks of the |Di| with positive sign</t>
  </si>
  <si>
    <t>Wobs =</t>
  </si>
  <si>
    <t>+</t>
  </si>
  <si>
    <t>Wcrit = W(11; 0.025)</t>
  </si>
  <si>
    <t>Wcrit = W(11; 0.975)</t>
  </si>
  <si>
    <t>Example 8</t>
  </si>
  <si>
    <t>Example 9</t>
  </si>
  <si>
    <t>Student</t>
  </si>
  <si>
    <t>R(Xi)</t>
  </si>
  <si>
    <t>R(Yi)</t>
  </si>
  <si>
    <r>
      <t>[R(Xi) - R(Yi)]</t>
    </r>
    <r>
      <rPr>
        <vertAlign val="superscript"/>
        <sz val="11"/>
        <color rgb="FF0070C0"/>
        <rFont val="Calibri"/>
        <family val="2"/>
        <scheme val="minor"/>
      </rPr>
      <t>2</t>
    </r>
  </si>
  <si>
    <t>Rho_obs =</t>
  </si>
  <si>
    <t>C</t>
  </si>
  <si>
    <t>D</t>
  </si>
  <si>
    <t>Rho_crit (10; 0.025) =</t>
  </si>
  <si>
    <t>E</t>
  </si>
  <si>
    <t>F</t>
  </si>
  <si>
    <t>Rho_crit (10; 0.975) =</t>
  </si>
  <si>
    <t>G</t>
  </si>
  <si>
    <t>H</t>
  </si>
  <si>
    <t>p-value =</t>
  </si>
  <si>
    <t>I</t>
  </si>
  <si>
    <t>J</t>
  </si>
  <si>
    <t>Alfa =</t>
  </si>
  <si>
    <t>Example 10</t>
  </si>
  <si>
    <t>Example 11</t>
  </si>
  <si>
    <t>X</t>
  </si>
  <si>
    <t>Y</t>
  </si>
  <si>
    <t>Rank of X</t>
  </si>
  <si>
    <t>Rank of Y</t>
  </si>
  <si>
    <r>
      <t>Expected Frequencies E</t>
    </r>
    <r>
      <rPr>
        <b/>
        <vertAlign val="subscript"/>
        <sz val="11"/>
        <color rgb="FF0070C0"/>
        <rFont val="Calibri"/>
        <family val="2"/>
        <scheme val="minor"/>
      </rPr>
      <t>i</t>
    </r>
    <r>
      <rPr>
        <b/>
        <sz val="11"/>
        <color rgb="FF0070C0"/>
        <rFont val="Calibri"/>
        <family val="2"/>
        <scheme val="minor"/>
      </rPr>
      <t xml:space="preserve"> 
</t>
    </r>
  </si>
  <si>
    <t>Rho_crit (n=5; 0.025) =</t>
  </si>
  <si>
    <t>Rho_crit (n=5; 0.975)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</si>
</sst>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Symbol"/>
      <family val="1"/>
      <charset val="2"/>
    </font>
    <font>
      <b/>
      <vertAlign val="subscript"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0"/>
      <color rgb="FF0070C0"/>
      <name val="Arial"/>
      <family val="2"/>
    </font>
    <font>
      <sz val="10"/>
      <color indexed="12"/>
      <name val="Arial"/>
      <family val="2"/>
    </font>
    <font>
      <sz val="10"/>
      <color rgb="FF002060"/>
      <name val="Arial"/>
      <family val="2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0"/>
      <color theme="1" tint="0.499984740745262"/>
      <name val="Arial"/>
      <family val="2"/>
    </font>
    <font>
      <vertAlign val="superscript"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6" fillId="0" borderId="0" xfId="0" quotePrefix="1" applyFont="1" applyAlignment="1">
      <alignment vertical="center"/>
    </xf>
    <xf numFmtId="0" fontId="1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2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0" xfId="0" applyFont="1"/>
    <xf numFmtId="0" fontId="15" fillId="0" borderId="0" xfId="0" applyFont="1" applyAlignment="1"/>
    <xf numFmtId="0" fontId="9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quotePrefix="1" applyFont="1"/>
    <xf numFmtId="0" fontId="17" fillId="0" borderId="0" xfId="0" applyFont="1" applyAlignment="1">
      <alignment horizontal="center"/>
    </xf>
    <xf numFmtId="0" fontId="18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12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19" fillId="0" borderId="0" xfId="0" applyFont="1"/>
    <xf numFmtId="0" fontId="15" fillId="2" borderId="0" xfId="0" applyFont="1" applyFill="1" applyAlignment="1">
      <alignment horizontal="center"/>
    </xf>
    <xf numFmtId="0" fontId="9" fillId="2" borderId="0" xfId="0" applyFont="1" applyFill="1"/>
    <xf numFmtId="0" fontId="15" fillId="0" borderId="0" xfId="0" applyFont="1" applyAlignment="1">
      <alignment horizontal="right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/>
    </xf>
    <xf numFmtId="0" fontId="21" fillId="0" borderId="0" xfId="0" applyFont="1"/>
    <xf numFmtId="0" fontId="0" fillId="3" borderId="0" xfId="0" applyFill="1"/>
    <xf numFmtId="0" fontId="19" fillId="3" borderId="0" xfId="0" applyFont="1" applyFill="1"/>
    <xf numFmtId="0" fontId="12" fillId="3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171450</xdr:rowOff>
    </xdr:from>
    <xdr:to>
      <xdr:col>2</xdr:col>
      <xdr:colOff>506804</xdr:colOff>
      <xdr:row>3</xdr:row>
      <xdr:rowOff>69517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88DA40-A398-4945-B2C9-FE1616A157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83"/>
        <a:stretch/>
      </xdr:blipFill>
      <xdr:spPr bwMode="auto">
        <a:xfrm>
          <a:off x="66676" y="361950"/>
          <a:ext cx="2145103" cy="279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4</xdr:row>
      <xdr:rowOff>104776</xdr:rowOff>
    </xdr:from>
    <xdr:to>
      <xdr:col>7</xdr:col>
      <xdr:colOff>452156</xdr:colOff>
      <xdr:row>4</xdr:row>
      <xdr:rowOff>545801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9DC790-A963-4EA0-B3CC-E900F46F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866776"/>
          <a:ext cx="1642781" cy="44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180800</xdr:colOff>
      <xdr:row>6</xdr:row>
      <xdr:rowOff>123786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4FD24-42D4-447C-8900-AF2074995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4325" y="1409700"/>
          <a:ext cx="1400000" cy="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4</xdr:row>
      <xdr:rowOff>123825</xdr:rowOff>
    </xdr:from>
    <xdr:to>
      <xdr:col>7</xdr:col>
      <xdr:colOff>509306</xdr:colOff>
      <xdr:row>4</xdr:row>
      <xdr:rowOff>564850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5584EA-9892-4BBD-9B7B-0E6922417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923925"/>
          <a:ext cx="1642781" cy="44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28576</xdr:colOff>
      <xdr:row>6</xdr:row>
      <xdr:rowOff>133351</xdr:rowOff>
    </xdr:from>
    <xdr:to>
      <xdr:col>9</xdr:col>
      <xdr:colOff>196225</xdr:colOff>
      <xdr:row>8</xdr:row>
      <xdr:rowOff>163476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DABDDF-1078-41CD-B775-E56D25893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676" y="1771651"/>
          <a:ext cx="2606049" cy="4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7</xdr:col>
      <xdr:colOff>180800</xdr:colOff>
      <xdr:row>6</xdr:row>
      <xdr:rowOff>123786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567642-CEEE-4902-BD01-74CED8C19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0100" y="1447800"/>
          <a:ext cx="1400000" cy="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9</xdr:row>
      <xdr:rowOff>66675</xdr:rowOff>
    </xdr:from>
    <xdr:to>
      <xdr:col>4</xdr:col>
      <xdr:colOff>390525</xdr:colOff>
      <xdr:row>11</xdr:row>
      <xdr:rowOff>147382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781175"/>
          <a:ext cx="847725" cy="461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10</xdr:row>
      <xdr:rowOff>161925</xdr:rowOff>
    </xdr:from>
    <xdr:to>
      <xdr:col>15</xdr:col>
      <xdr:colOff>238125</xdr:colOff>
      <xdr:row>12</xdr:row>
      <xdr:rowOff>46526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71"/>
        <a:stretch/>
      </xdr:blipFill>
      <xdr:spPr bwMode="auto">
        <a:xfrm>
          <a:off x="7943850" y="2066925"/>
          <a:ext cx="1381125" cy="26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2</xdr:row>
      <xdr:rowOff>114300</xdr:rowOff>
    </xdr:from>
    <xdr:to>
      <xdr:col>11</xdr:col>
      <xdr:colOff>455947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495300"/>
          <a:ext cx="1579897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85726</xdr:colOff>
      <xdr:row>9</xdr:row>
      <xdr:rowOff>171450</xdr:rowOff>
    </xdr:from>
    <xdr:to>
      <xdr:col>12</xdr:col>
      <xdr:colOff>161926</xdr:colOff>
      <xdr:row>11</xdr:row>
      <xdr:rowOff>63741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1" y="1914525"/>
          <a:ext cx="1905000" cy="273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123825</xdr:rowOff>
    </xdr:from>
    <xdr:to>
      <xdr:col>9</xdr:col>
      <xdr:colOff>474997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504825"/>
          <a:ext cx="1579897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142876</xdr:colOff>
      <xdr:row>9</xdr:row>
      <xdr:rowOff>161925</xdr:rowOff>
    </xdr:from>
    <xdr:to>
      <xdr:col>10</xdr:col>
      <xdr:colOff>219076</xdr:colOff>
      <xdr:row>11</xdr:row>
      <xdr:rowOff>54216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1" y="1905000"/>
          <a:ext cx="1905000" cy="273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2" sqref="A2"/>
    </sheetView>
  </sheetViews>
  <sheetFormatPr defaultRowHeight="15" x14ac:dyDescent="0.25"/>
  <cols>
    <col min="1" max="1" width="10.85546875" style="2" bestFit="1" customWidth="1"/>
    <col min="2" max="2" width="14.7109375" style="2" customWidth="1"/>
    <col min="3" max="3" width="15.140625" style="2" customWidth="1"/>
    <col min="4" max="4" width="12" style="2" customWidth="1"/>
    <col min="5" max="16384" width="9.140625" style="2"/>
  </cols>
  <sheetData>
    <row r="1" spans="1:5" x14ac:dyDescent="0.25">
      <c r="A1" s="1" t="s">
        <v>0</v>
      </c>
    </row>
    <row r="2" spans="1:5" customFormat="1" x14ac:dyDescent="0.25"/>
    <row r="3" spans="1:5" customFormat="1" x14ac:dyDescent="0.25"/>
    <row r="4" spans="1:5" x14ac:dyDescent="0.25">
      <c r="A4"/>
    </row>
    <row r="5" spans="1:5" ht="51" x14ac:dyDescent="0.25">
      <c r="A5" s="3" t="s">
        <v>1</v>
      </c>
      <c r="B5" s="4" t="s">
        <v>7</v>
      </c>
      <c r="C5" s="6" t="s">
        <v>8</v>
      </c>
      <c r="D5" s="6" t="s">
        <v>24</v>
      </c>
      <c r="E5" s="7"/>
    </row>
    <row r="6" spans="1:5" x14ac:dyDescent="0.25">
      <c r="A6" s="2" t="s">
        <v>2</v>
      </c>
      <c r="B6" s="2">
        <v>88</v>
      </c>
      <c r="C6" s="7">
        <f>$B$11*0.2</f>
        <v>60</v>
      </c>
      <c r="D6" s="8">
        <f>(B6-C6)^2/C6</f>
        <v>13.066666666666666</v>
      </c>
      <c r="E6" s="7"/>
    </row>
    <row r="7" spans="1:5" x14ac:dyDescent="0.25">
      <c r="A7" s="2" t="s">
        <v>3</v>
      </c>
      <c r="B7" s="2">
        <v>65</v>
      </c>
      <c r="C7" s="7">
        <f t="shared" ref="C7:C10" si="0">$B$11*0.2</f>
        <v>60</v>
      </c>
      <c r="D7" s="8">
        <f t="shared" ref="D7:D10" si="1">(B7-C7)^2/C7</f>
        <v>0.41666666666666669</v>
      </c>
      <c r="E7" s="7"/>
    </row>
    <row r="8" spans="1:5" x14ac:dyDescent="0.25">
      <c r="A8" s="2" t="s">
        <v>4</v>
      </c>
      <c r="B8" s="2">
        <v>52</v>
      </c>
      <c r="C8" s="7">
        <f t="shared" si="0"/>
        <v>60</v>
      </c>
      <c r="D8" s="8">
        <f t="shared" si="1"/>
        <v>1.0666666666666667</v>
      </c>
      <c r="E8" s="7"/>
    </row>
    <row r="9" spans="1:5" x14ac:dyDescent="0.25">
      <c r="A9" s="2" t="s">
        <v>5</v>
      </c>
      <c r="B9" s="2">
        <v>40</v>
      </c>
      <c r="C9" s="7">
        <f t="shared" si="0"/>
        <v>60</v>
      </c>
      <c r="D9" s="8">
        <f t="shared" si="1"/>
        <v>6.666666666666667</v>
      </c>
      <c r="E9" s="7"/>
    </row>
    <row r="10" spans="1:5" x14ac:dyDescent="0.25">
      <c r="A10" s="2" t="s">
        <v>6</v>
      </c>
      <c r="B10" s="2">
        <v>55</v>
      </c>
      <c r="C10" s="7">
        <f t="shared" si="0"/>
        <v>60</v>
      </c>
      <c r="D10" s="8">
        <f t="shared" si="1"/>
        <v>0.41666666666666669</v>
      </c>
      <c r="E10" s="7"/>
    </row>
    <row r="11" spans="1:5" x14ac:dyDescent="0.25">
      <c r="A11" s="3" t="s">
        <v>9</v>
      </c>
      <c r="B11" s="3">
        <f>SUM(B6:B10)</f>
        <v>300</v>
      </c>
      <c r="C11" s="7"/>
      <c r="D11" s="9">
        <f>SUM(D6:D10)</f>
        <v>21.633333333333333</v>
      </c>
      <c r="E11" s="10"/>
    </row>
    <row r="13" spans="1:5" x14ac:dyDescent="0.25">
      <c r="C13" s="11" t="s">
        <v>12</v>
      </c>
      <c r="D13" s="2">
        <v>0.05</v>
      </c>
    </row>
    <row r="15" spans="1:5" x14ac:dyDescent="0.25">
      <c r="C15" s="12" t="s">
        <v>10</v>
      </c>
      <c r="D15" s="5">
        <f>D11</f>
        <v>21.633333333333333</v>
      </c>
    </row>
    <row r="17" spans="3:4" x14ac:dyDescent="0.25">
      <c r="C17" s="12" t="s">
        <v>11</v>
      </c>
      <c r="D17" s="5">
        <f>_xlfn.CHISQ.INV(1-D13, COUNT(B6:B10)-1)</f>
        <v>9.4877290367811575</v>
      </c>
    </row>
    <row r="19" spans="3:4" x14ac:dyDescent="0.25">
      <c r="C19" s="12" t="s">
        <v>13</v>
      </c>
      <c r="D19" s="2" t="str">
        <f>IF(D15&gt;D17, "Reject H0", "Not reject H0")</f>
        <v>Reject H0</v>
      </c>
    </row>
    <row r="21" spans="3:4" x14ac:dyDescent="0.25">
      <c r="C21" s="12" t="s">
        <v>14</v>
      </c>
      <c r="D21" s="5">
        <f>1-_xlfn.CHISQ.DIST(D15, COUNT(B6:B10)-1,TRUE)</f>
        <v>2.3706985762350641E-4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"/>
  <sheetViews>
    <sheetView workbookViewId="0">
      <selection activeCell="A2" sqref="A2"/>
    </sheetView>
  </sheetViews>
  <sheetFormatPr defaultRowHeight="15" x14ac:dyDescent="0.25"/>
  <cols>
    <col min="1" max="1" width="10" style="2" bestFit="1" customWidth="1"/>
    <col min="2" max="3" width="9.140625" style="2"/>
    <col min="4" max="4" width="13.5703125" style="2" bestFit="1" customWidth="1"/>
    <col min="5" max="5" width="9.140625" style="2"/>
    <col min="6" max="6" width="19.42578125" style="2" bestFit="1" customWidth="1"/>
    <col min="7" max="16384" width="9.140625" style="2"/>
  </cols>
  <sheetData>
    <row r="1" spans="1:8" x14ac:dyDescent="0.25">
      <c r="A1" s="1" t="s">
        <v>94</v>
      </c>
    </row>
    <row r="3" spans="1:8" ht="17.25" x14ac:dyDescent="0.25">
      <c r="A3" s="13" t="s">
        <v>77</v>
      </c>
      <c r="B3" s="13" t="s">
        <v>78</v>
      </c>
      <c r="C3" s="13" t="s">
        <v>79</v>
      </c>
      <c r="D3" s="47" t="s">
        <v>80</v>
      </c>
      <c r="F3" s="34" t="s">
        <v>67</v>
      </c>
      <c r="G3" s="7">
        <f>COUNT(B4:B13)</f>
        <v>10</v>
      </c>
    </row>
    <row r="4" spans="1:8" x14ac:dyDescent="0.25">
      <c r="A4" s="13" t="s">
        <v>49</v>
      </c>
      <c r="B4" s="13">
        <v>8</v>
      </c>
      <c r="C4" s="13">
        <v>9</v>
      </c>
      <c r="D4" s="47">
        <f>(B4-C4)^2</f>
        <v>1</v>
      </c>
      <c r="F4" s="7"/>
      <c r="G4" s="7"/>
    </row>
    <row r="5" spans="1:8" x14ac:dyDescent="0.25">
      <c r="A5" s="13" t="s">
        <v>50</v>
      </c>
      <c r="B5" s="13">
        <v>3</v>
      </c>
      <c r="C5" s="13">
        <v>5</v>
      </c>
      <c r="D5" s="47">
        <f t="shared" ref="D5:D13" si="0">(B5-C5)^2</f>
        <v>4</v>
      </c>
      <c r="F5" s="34" t="s">
        <v>81</v>
      </c>
      <c r="G5" s="8">
        <f>1-6*D14/(G3*(G3^2-1))</f>
        <v>0.8545454545454545</v>
      </c>
    </row>
    <row r="6" spans="1:8" x14ac:dyDescent="0.25">
      <c r="A6" s="13" t="s">
        <v>82</v>
      </c>
      <c r="B6" s="13">
        <v>9</v>
      </c>
      <c r="C6" s="13">
        <v>10</v>
      </c>
      <c r="D6" s="47">
        <f t="shared" si="0"/>
        <v>1</v>
      </c>
      <c r="F6" s="7"/>
      <c r="G6" s="7"/>
    </row>
    <row r="7" spans="1:8" x14ac:dyDescent="0.25">
      <c r="A7" s="13" t="s">
        <v>83</v>
      </c>
      <c r="B7" s="13">
        <v>2</v>
      </c>
      <c r="C7" s="13">
        <v>1</v>
      </c>
      <c r="D7" s="47">
        <f t="shared" si="0"/>
        <v>1</v>
      </c>
      <c r="F7" s="34" t="s">
        <v>84</v>
      </c>
      <c r="G7" s="7">
        <v>0.64800000000000002</v>
      </c>
      <c r="H7" s="25" t="s">
        <v>56</v>
      </c>
    </row>
    <row r="8" spans="1:8" x14ac:dyDescent="0.25">
      <c r="A8" s="13" t="s">
        <v>85</v>
      </c>
      <c r="B8" s="13">
        <v>7</v>
      </c>
      <c r="C8" s="13">
        <v>8</v>
      </c>
      <c r="D8" s="47">
        <f t="shared" si="0"/>
        <v>1</v>
      </c>
      <c r="F8" s="7"/>
      <c r="G8" s="7"/>
    </row>
    <row r="9" spans="1:8" x14ac:dyDescent="0.25">
      <c r="A9" s="13" t="s">
        <v>86</v>
      </c>
      <c r="B9" s="13">
        <v>10</v>
      </c>
      <c r="C9" s="13">
        <v>7</v>
      </c>
      <c r="D9" s="47">
        <f t="shared" si="0"/>
        <v>9</v>
      </c>
      <c r="F9" s="34" t="s">
        <v>87</v>
      </c>
      <c r="G9" s="7">
        <f>-G7</f>
        <v>-0.64800000000000002</v>
      </c>
    </row>
    <row r="10" spans="1:8" x14ac:dyDescent="0.25">
      <c r="A10" s="13" t="s">
        <v>88</v>
      </c>
      <c r="B10" s="13">
        <v>4</v>
      </c>
      <c r="C10" s="13">
        <v>3</v>
      </c>
      <c r="D10" s="47">
        <f t="shared" si="0"/>
        <v>1</v>
      </c>
      <c r="F10" s="7"/>
      <c r="G10" s="7"/>
    </row>
    <row r="11" spans="1:8" x14ac:dyDescent="0.25">
      <c r="A11" s="13" t="s">
        <v>89</v>
      </c>
      <c r="B11" s="13">
        <v>6</v>
      </c>
      <c r="C11" s="13">
        <v>4</v>
      </c>
      <c r="D11" s="47">
        <f t="shared" si="0"/>
        <v>4</v>
      </c>
      <c r="F11" s="34" t="s">
        <v>90</v>
      </c>
      <c r="G11" s="8">
        <f>2*(1-NORMSDIST(G5*SQRT(G3-1)))</f>
        <v>1.0358200292900133E-2</v>
      </c>
    </row>
    <row r="12" spans="1:8" x14ac:dyDescent="0.25">
      <c r="A12" s="13" t="s">
        <v>91</v>
      </c>
      <c r="B12" s="13">
        <v>1</v>
      </c>
      <c r="C12" s="13">
        <v>2</v>
      </c>
      <c r="D12" s="47">
        <f t="shared" si="0"/>
        <v>1</v>
      </c>
      <c r="F12" s="7"/>
      <c r="G12" s="7"/>
    </row>
    <row r="13" spans="1:8" x14ac:dyDescent="0.25">
      <c r="A13" s="13" t="s">
        <v>92</v>
      </c>
      <c r="B13" s="13">
        <v>5</v>
      </c>
      <c r="C13" s="13">
        <v>6</v>
      </c>
      <c r="D13" s="47">
        <f t="shared" si="0"/>
        <v>1</v>
      </c>
      <c r="F13" s="48" t="s">
        <v>93</v>
      </c>
      <c r="G13" s="49">
        <v>0.05</v>
      </c>
    </row>
    <row r="14" spans="1:8" x14ac:dyDescent="0.25">
      <c r="C14" s="31" t="s">
        <v>9</v>
      </c>
      <c r="D14" s="31">
        <f>SUM(D4:D13)</f>
        <v>24</v>
      </c>
    </row>
    <row r="15" spans="1:8" x14ac:dyDescent="0.25">
      <c r="F15" s="47" t="s">
        <v>13</v>
      </c>
      <c r="G15" s="7" t="str">
        <f>IF(G11&lt;G13, "Reject H0", "Not reject H0")</f>
        <v>Reject H0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>
      <selection activeCell="A2" sqref="A2"/>
    </sheetView>
  </sheetViews>
  <sheetFormatPr defaultRowHeight="15" x14ac:dyDescent="0.25"/>
  <cols>
    <col min="1" max="1" width="11" style="2" bestFit="1" customWidth="1"/>
    <col min="2" max="16384" width="9.140625" style="2"/>
  </cols>
  <sheetData>
    <row r="1" spans="1:3" x14ac:dyDescent="0.25">
      <c r="A1" s="1" t="s">
        <v>95</v>
      </c>
    </row>
    <row r="3" spans="1:3" x14ac:dyDescent="0.25">
      <c r="A3" s="13" t="s">
        <v>77</v>
      </c>
      <c r="B3" s="13" t="s">
        <v>78</v>
      </c>
      <c r="C3" s="13" t="s">
        <v>79</v>
      </c>
    </row>
    <row r="4" spans="1:3" x14ac:dyDescent="0.25">
      <c r="A4" s="13" t="s">
        <v>49</v>
      </c>
      <c r="B4" s="13">
        <v>8</v>
      </c>
      <c r="C4" s="13">
        <v>9</v>
      </c>
    </row>
    <row r="5" spans="1:3" x14ac:dyDescent="0.25">
      <c r="A5" s="13" t="s">
        <v>50</v>
      </c>
      <c r="B5" s="13">
        <v>3</v>
      </c>
      <c r="C5" s="13">
        <v>5</v>
      </c>
    </row>
    <row r="6" spans="1:3" x14ac:dyDescent="0.25">
      <c r="A6" s="13" t="s">
        <v>82</v>
      </c>
      <c r="B6" s="13">
        <v>9</v>
      </c>
      <c r="C6" s="13">
        <v>10</v>
      </c>
    </row>
    <row r="7" spans="1:3" x14ac:dyDescent="0.25">
      <c r="A7" s="13" t="s">
        <v>83</v>
      </c>
      <c r="B7" s="13">
        <v>2</v>
      </c>
      <c r="C7" s="13">
        <v>1</v>
      </c>
    </row>
    <row r="8" spans="1:3" x14ac:dyDescent="0.25">
      <c r="A8" s="13" t="s">
        <v>85</v>
      </c>
      <c r="B8" s="13">
        <v>7</v>
      </c>
      <c r="C8" s="13">
        <v>8</v>
      </c>
    </row>
    <row r="9" spans="1:3" x14ac:dyDescent="0.25">
      <c r="A9" s="13" t="s">
        <v>86</v>
      </c>
      <c r="B9" s="13">
        <v>10</v>
      </c>
      <c r="C9" s="13">
        <v>7</v>
      </c>
    </row>
    <row r="10" spans="1:3" x14ac:dyDescent="0.25">
      <c r="A10" s="13" t="s">
        <v>88</v>
      </c>
      <c r="B10" s="13">
        <v>4</v>
      </c>
      <c r="C10" s="13">
        <v>3</v>
      </c>
    </row>
    <row r="11" spans="1:3" x14ac:dyDescent="0.25">
      <c r="A11" s="13" t="s">
        <v>89</v>
      </c>
      <c r="B11" s="13">
        <v>6</v>
      </c>
      <c r="C11" s="13">
        <v>4</v>
      </c>
    </row>
    <row r="12" spans="1:3" x14ac:dyDescent="0.25">
      <c r="A12" s="13" t="s">
        <v>91</v>
      </c>
      <c r="B12" s="13">
        <v>1</v>
      </c>
      <c r="C12" s="13">
        <v>2</v>
      </c>
    </row>
    <row r="13" spans="1:3" x14ac:dyDescent="0.25">
      <c r="A13" s="13" t="s">
        <v>92</v>
      </c>
      <c r="B13" s="13">
        <v>5</v>
      </c>
      <c r="C13" s="1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RowHeight="15" x14ac:dyDescent="0.25"/>
  <cols>
    <col min="1" max="1" width="17.5703125" style="2" bestFit="1" customWidth="1"/>
    <col min="2" max="2" width="14.7109375" style="2" customWidth="1"/>
    <col min="3" max="3" width="15.140625" style="2" customWidth="1"/>
    <col min="4" max="4" width="12.5703125" style="2" bestFit="1" customWidth="1"/>
    <col min="5" max="16384" width="9.140625" style="2"/>
  </cols>
  <sheetData>
    <row r="1" spans="1:5" x14ac:dyDescent="0.25">
      <c r="A1" s="1" t="s">
        <v>15</v>
      </c>
    </row>
    <row r="2" spans="1:5" customFormat="1" x14ac:dyDescent="0.25"/>
    <row r="3" spans="1:5" customFormat="1" ht="18" x14ac:dyDescent="0.35">
      <c r="A3" t="s">
        <v>16</v>
      </c>
      <c r="C3" s="15" t="s">
        <v>28</v>
      </c>
    </row>
    <row r="4" spans="1:5" x14ac:dyDescent="0.25">
      <c r="A4"/>
    </row>
    <row r="5" spans="1:5" ht="51" x14ac:dyDescent="0.25">
      <c r="A5" s="3" t="s">
        <v>22</v>
      </c>
      <c r="B5" s="4" t="s">
        <v>7</v>
      </c>
      <c r="C5" s="6" t="s">
        <v>100</v>
      </c>
      <c r="D5" s="6" t="s">
        <v>24</v>
      </c>
      <c r="E5" s="7"/>
    </row>
    <row r="6" spans="1:5" x14ac:dyDescent="0.25">
      <c r="A6" s="13" t="s">
        <v>17</v>
      </c>
      <c r="B6" s="2">
        <v>543</v>
      </c>
      <c r="C6" s="14">
        <f>$B$12*_xlfn.EXPON.DIST(150,1/200,TRUE)</f>
        <v>527.63344725898526</v>
      </c>
      <c r="D6" s="8">
        <f>(B6-C6)^2/C6</f>
        <v>0.44752838238187825</v>
      </c>
      <c r="E6" s="7"/>
    </row>
    <row r="7" spans="1:5" x14ac:dyDescent="0.25">
      <c r="A7" s="13" t="s">
        <v>18</v>
      </c>
      <c r="B7" s="2">
        <v>258</v>
      </c>
      <c r="C7" s="14">
        <f>$B$12*(EXPONDIST(300,1/200,TRUE)-EXPONDIST(150,1/200,TRUE))</f>
        <v>249.23639259258491</v>
      </c>
      <c r="D7" s="8">
        <f t="shared" ref="D7:D11" si="0">(B7-C7)^2/C7</f>
        <v>0.30814446474854662</v>
      </c>
      <c r="E7" s="7"/>
    </row>
    <row r="8" spans="1:5" x14ac:dyDescent="0.25">
      <c r="A8" s="13" t="s">
        <v>19</v>
      </c>
      <c r="B8" s="2">
        <v>120</v>
      </c>
      <c r="C8" s="14">
        <f>$B$12*(EXPONDIST(450,1/200,TRUE)-EXPONDIST(300,1/200,TRUE))</f>
        <v>117.73093558656544</v>
      </c>
      <c r="D8" s="8">
        <f t="shared" si="0"/>
        <v>4.3732374049889604E-2</v>
      </c>
      <c r="E8" s="7"/>
    </row>
    <row r="9" spans="1:5" x14ac:dyDescent="0.25">
      <c r="A9" s="13" t="s">
        <v>20</v>
      </c>
      <c r="B9" s="2">
        <v>48</v>
      </c>
      <c r="C9" s="14">
        <f>$B$12*(EXPONDIST(600,1/200,TRUE)-EXPONDIST(450,1/200,TRUE))</f>
        <v>55.612156194000391</v>
      </c>
      <c r="D9" s="8">
        <f t="shared" si="0"/>
        <v>1.0419470469679397</v>
      </c>
      <c r="E9" s="7"/>
    </row>
    <row r="10" spans="1:5" x14ac:dyDescent="0.25">
      <c r="A10" s="13" t="s">
        <v>23</v>
      </c>
      <c r="B10" s="2">
        <v>20</v>
      </c>
      <c r="C10" s="14">
        <f>$B$12*(EXPONDIST(750,1/200,TRUE)-EXPONDIST(600,1/200,TRUE))</f>
        <v>26.269322511854874</v>
      </c>
      <c r="D10" s="8">
        <f t="shared" si="0"/>
        <v>1.4962093042145617</v>
      </c>
      <c r="E10" s="7"/>
    </row>
    <row r="11" spans="1:5" x14ac:dyDescent="0.25">
      <c r="A11" s="13" t="s">
        <v>21</v>
      </c>
      <c r="B11" s="2">
        <v>11</v>
      </c>
      <c r="C11" s="14">
        <f>$B$12*(1-EXPONDIST(750,1/200,TRUE))</f>
        <v>23.517745856009075</v>
      </c>
      <c r="D11" s="8">
        <f t="shared" si="0"/>
        <v>6.6627967780166797</v>
      </c>
      <c r="E11" s="7"/>
    </row>
    <row r="12" spans="1:5" x14ac:dyDescent="0.25">
      <c r="A12" s="3" t="s">
        <v>9</v>
      </c>
      <c r="B12" s="3">
        <f>SUM(B6:B11)</f>
        <v>1000</v>
      </c>
      <c r="C12" s="7"/>
      <c r="D12" s="9">
        <f>SUM(D6:D11)</f>
        <v>10.000358350379496</v>
      </c>
      <c r="E12" s="10"/>
    </row>
    <row r="14" spans="1:5" x14ac:dyDescent="0.25">
      <c r="C14" s="11" t="s">
        <v>12</v>
      </c>
      <c r="D14" s="2">
        <v>0.05</v>
      </c>
    </row>
    <row r="16" spans="1:5" x14ac:dyDescent="0.25">
      <c r="C16" s="12" t="s">
        <v>10</v>
      </c>
      <c r="D16" s="5">
        <f>D12</f>
        <v>10.000358350379496</v>
      </c>
    </row>
    <row r="18" spans="3:4" x14ac:dyDescent="0.25">
      <c r="C18" s="12" t="s">
        <v>11</v>
      </c>
      <c r="D18" s="5">
        <f>_xlfn.CHISQ.INV(1-D14, COUNT(B6:B11)-1)</f>
        <v>11.070497693516351</v>
      </c>
    </row>
    <row r="20" spans="3:4" x14ac:dyDescent="0.25">
      <c r="C20" s="12" t="s">
        <v>13</v>
      </c>
      <c r="D20" s="2" t="str">
        <f>IF(D16&gt;D18, "Reject H0", "Not reject H0")</f>
        <v>Not reject H0</v>
      </c>
    </row>
    <row r="22" spans="3:4" x14ac:dyDescent="0.25">
      <c r="C22" s="12" t="s">
        <v>14</v>
      </c>
      <c r="D22" s="5">
        <f>1-_xlfn.CHISQ.DIST(D16, COUNT(B6:B11)-1,TRUE)</f>
        <v>7.522509308458103E-2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2" sqref="A2"/>
    </sheetView>
  </sheetViews>
  <sheetFormatPr defaultRowHeight="15" x14ac:dyDescent="0.25"/>
  <cols>
    <col min="1" max="1" width="11.5703125" style="2" customWidth="1"/>
    <col min="2" max="2" width="12.42578125" style="2" customWidth="1"/>
    <col min="3" max="16384" width="9.140625" style="2"/>
  </cols>
  <sheetData>
    <row r="1" spans="1:3" x14ac:dyDescent="0.25">
      <c r="A1" s="1" t="s">
        <v>25</v>
      </c>
    </row>
    <row r="3" spans="1:3" ht="18" x14ac:dyDescent="0.25">
      <c r="A3" s="2" t="s">
        <v>16</v>
      </c>
      <c r="C3" s="15" t="s">
        <v>28</v>
      </c>
    </row>
    <row r="5" spans="1:3" x14ac:dyDescent="0.25">
      <c r="A5" s="3" t="s">
        <v>26</v>
      </c>
      <c r="B5" s="4" t="s">
        <v>27</v>
      </c>
    </row>
    <row r="6" spans="1:3" x14ac:dyDescent="0.25">
      <c r="A6" s="2">
        <v>150</v>
      </c>
      <c r="B6" s="2">
        <v>543</v>
      </c>
    </row>
    <row r="7" spans="1:3" x14ac:dyDescent="0.25">
      <c r="A7" s="2">
        <v>300</v>
      </c>
      <c r="B7" s="2">
        <v>258</v>
      </c>
    </row>
    <row r="8" spans="1:3" x14ac:dyDescent="0.25">
      <c r="A8" s="2">
        <v>450</v>
      </c>
      <c r="B8" s="2">
        <v>120</v>
      </c>
    </row>
    <row r="9" spans="1:3" x14ac:dyDescent="0.25">
      <c r="A9" s="2">
        <v>600</v>
      </c>
      <c r="B9" s="2">
        <v>48</v>
      </c>
    </row>
    <row r="10" spans="1:3" x14ac:dyDescent="0.25">
      <c r="A10" s="2">
        <v>750</v>
      </c>
      <c r="B10" s="2">
        <v>20</v>
      </c>
    </row>
    <row r="11" spans="1:3" x14ac:dyDescent="0.25">
      <c r="A11" s="2">
        <v>1000</v>
      </c>
      <c r="B11" s="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8" max="8" width="15.28515625" bestFit="1" customWidth="1"/>
  </cols>
  <sheetData>
    <row r="1" spans="1:8" x14ac:dyDescent="0.25">
      <c r="A1" s="1" t="s">
        <v>29</v>
      </c>
    </row>
    <row r="2" spans="1:8" x14ac:dyDescent="0.25">
      <c r="E2" s="20" t="s">
        <v>41</v>
      </c>
    </row>
    <row r="3" spans="1:8" x14ac:dyDescent="0.25">
      <c r="A3" t="s">
        <v>30</v>
      </c>
      <c r="C3" s="16" t="s">
        <v>31</v>
      </c>
      <c r="D3" s="16" t="s">
        <v>32</v>
      </c>
      <c r="E3" s="21" t="s">
        <v>33</v>
      </c>
      <c r="F3" s="16" t="s">
        <v>34</v>
      </c>
      <c r="G3" s="16" t="s">
        <v>35</v>
      </c>
      <c r="H3" s="16" t="s">
        <v>36</v>
      </c>
    </row>
    <row r="4" spans="1:8" x14ac:dyDescent="0.25">
      <c r="A4">
        <v>8</v>
      </c>
      <c r="C4" s="17">
        <v>1</v>
      </c>
      <c r="D4" s="17">
        <v>10</v>
      </c>
      <c r="E4" s="22">
        <v>0.57389999999999997</v>
      </c>
      <c r="F4" s="17">
        <v>24</v>
      </c>
      <c r="G4" s="17">
        <v>8</v>
      </c>
      <c r="H4" s="17">
        <f>E4*(F4-G4)</f>
        <v>9.1823999999999995</v>
      </c>
    </row>
    <row r="5" spans="1:8" x14ac:dyDescent="0.25">
      <c r="A5">
        <v>9</v>
      </c>
      <c r="C5" s="17">
        <v>2</v>
      </c>
      <c r="D5" s="17">
        <v>9</v>
      </c>
      <c r="E5" s="22">
        <v>0.3291</v>
      </c>
      <c r="F5" s="17">
        <v>19</v>
      </c>
      <c r="G5" s="17">
        <v>9</v>
      </c>
      <c r="H5" s="17">
        <f>E5*(F5-G5)</f>
        <v>3.2909999999999999</v>
      </c>
    </row>
    <row r="6" spans="1:8" x14ac:dyDescent="0.25">
      <c r="A6">
        <v>10</v>
      </c>
      <c r="C6" s="17">
        <v>3</v>
      </c>
      <c r="D6" s="17">
        <v>8</v>
      </c>
      <c r="E6" s="22">
        <v>0.21410000000000001</v>
      </c>
      <c r="F6" s="17">
        <v>16</v>
      </c>
      <c r="G6" s="17">
        <v>10</v>
      </c>
      <c r="H6" s="17">
        <f>E6*(F6-G6)</f>
        <v>1.2846000000000002</v>
      </c>
    </row>
    <row r="7" spans="1:8" x14ac:dyDescent="0.25">
      <c r="A7">
        <v>10</v>
      </c>
      <c r="C7" s="17">
        <v>4</v>
      </c>
      <c r="D7" s="17">
        <v>7</v>
      </c>
      <c r="E7" s="22">
        <v>0.12239999999999999</v>
      </c>
      <c r="F7" s="17">
        <v>12</v>
      </c>
      <c r="G7" s="17">
        <v>10</v>
      </c>
      <c r="H7" s="17">
        <f>E7*(F7-G7)</f>
        <v>0.24479999999999999</v>
      </c>
    </row>
    <row r="8" spans="1:8" x14ac:dyDescent="0.25">
      <c r="A8">
        <v>10</v>
      </c>
      <c r="C8" s="17">
        <v>5</v>
      </c>
      <c r="D8" s="17">
        <v>6</v>
      </c>
      <c r="E8" s="22">
        <v>3.9899999999999998E-2</v>
      </c>
      <c r="F8" s="17">
        <v>12</v>
      </c>
      <c r="G8" s="17">
        <v>10</v>
      </c>
      <c r="H8" s="17">
        <f>E8*(F8-G8)</f>
        <v>7.9799999999999996E-2</v>
      </c>
    </row>
    <row r="9" spans="1:8" x14ac:dyDescent="0.25">
      <c r="A9">
        <v>12</v>
      </c>
      <c r="C9" s="2"/>
      <c r="D9" s="2"/>
      <c r="E9" s="2"/>
      <c r="F9" s="2"/>
      <c r="G9" s="18" t="s">
        <v>37</v>
      </c>
      <c r="H9" s="18">
        <f>SUM(H4:H8)</f>
        <v>14.082599999999999</v>
      </c>
    </row>
    <row r="10" spans="1:8" x14ac:dyDescent="0.25">
      <c r="A10">
        <v>12</v>
      </c>
      <c r="C10" s="2"/>
      <c r="D10" s="2"/>
      <c r="E10" s="2"/>
      <c r="F10" s="2"/>
      <c r="G10" s="2"/>
      <c r="H10" s="2"/>
    </row>
    <row r="11" spans="1:8" x14ac:dyDescent="0.25">
      <c r="A11">
        <v>16</v>
      </c>
      <c r="C11" s="2"/>
      <c r="D11" s="2"/>
      <c r="E11" s="2"/>
      <c r="F11" s="2"/>
      <c r="G11" s="2" t="s">
        <v>38</v>
      </c>
      <c r="H11" s="2">
        <f>_xlfn.VAR.S(A4:A13)</f>
        <v>26.222222222222221</v>
      </c>
    </row>
    <row r="12" spans="1:8" x14ac:dyDescent="0.25">
      <c r="A12">
        <v>19</v>
      </c>
      <c r="G12" s="2" t="s">
        <v>39</v>
      </c>
      <c r="H12" s="2">
        <f>(COUNT(A4:A13)-1)*H11</f>
        <v>236</v>
      </c>
    </row>
    <row r="13" spans="1:8" x14ac:dyDescent="0.25">
      <c r="A13">
        <v>24</v>
      </c>
    </row>
    <row r="14" spans="1:8" x14ac:dyDescent="0.25">
      <c r="G14" s="18" t="s">
        <v>40</v>
      </c>
      <c r="H14" s="19">
        <f>H9^2/H12</f>
        <v>0.84033738457627116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A2" sqref="A2"/>
    </sheetView>
  </sheetViews>
  <sheetFormatPr defaultRowHeight="15" x14ac:dyDescent="0.25"/>
  <cols>
    <col min="1" max="1" width="11.5703125" style="2" customWidth="1"/>
    <col min="2" max="2" width="10.7109375" style="2" bestFit="1" customWidth="1"/>
    <col min="3" max="16384" width="9.140625" style="2"/>
  </cols>
  <sheetData>
    <row r="1" spans="1:11" x14ac:dyDescent="0.25">
      <c r="A1" s="1" t="s">
        <v>42</v>
      </c>
    </row>
    <row r="3" spans="1:11" x14ac:dyDescent="0.25">
      <c r="A3" s="23" t="s">
        <v>43</v>
      </c>
      <c r="B3" s="23" t="s">
        <v>44</v>
      </c>
      <c r="D3" s="13" t="s">
        <v>45</v>
      </c>
      <c r="E3" s="13" t="s">
        <v>46</v>
      </c>
      <c r="F3" s="2" t="s">
        <v>47</v>
      </c>
      <c r="H3" s="24" t="s">
        <v>48</v>
      </c>
      <c r="I3" s="25"/>
      <c r="J3"/>
      <c r="K3"/>
    </row>
    <row r="4" spans="1:11" x14ac:dyDescent="0.25">
      <c r="A4">
        <v>69</v>
      </c>
      <c r="B4">
        <v>28</v>
      </c>
      <c r="D4" s="13" t="s">
        <v>49</v>
      </c>
      <c r="E4" s="13">
        <v>7</v>
      </c>
      <c r="F4" s="2">
        <f>_xlfn.RANK.AVG(E4,$E$4:$E$33,9999)</f>
        <v>1.5</v>
      </c>
      <c r="H4" s="26" t="s">
        <v>49</v>
      </c>
      <c r="I4" s="27">
        <f>SUMIF(D4:D33,"A", F4:F33)</f>
        <v>277.5</v>
      </c>
      <c r="J4" s="28"/>
      <c r="K4"/>
    </row>
    <row r="5" spans="1:11" x14ac:dyDescent="0.25">
      <c r="A5">
        <v>76</v>
      </c>
      <c r="B5">
        <v>64</v>
      </c>
      <c r="D5" s="13" t="s">
        <v>50</v>
      </c>
      <c r="E5" s="13">
        <v>7</v>
      </c>
      <c r="F5" s="2">
        <f t="shared" ref="F5:F33" si="0">_xlfn.RANK.AVG(E5,$E$4:$E$33,9999)</f>
        <v>1.5</v>
      </c>
      <c r="H5" s="29" t="s">
        <v>50</v>
      </c>
      <c r="I5" s="30">
        <f>SUMIF(D4:D33,"B", F4:F33)</f>
        <v>187.5</v>
      </c>
      <c r="J5"/>
      <c r="K5"/>
    </row>
    <row r="6" spans="1:11" x14ac:dyDescent="0.25">
      <c r="A6">
        <v>51</v>
      </c>
      <c r="B6">
        <v>7</v>
      </c>
      <c r="D6" s="13" t="s">
        <v>49</v>
      </c>
      <c r="E6" s="13">
        <v>13</v>
      </c>
      <c r="F6" s="2">
        <f t="shared" si="0"/>
        <v>3</v>
      </c>
      <c r="H6"/>
      <c r="I6"/>
      <c r="J6"/>
      <c r="K6"/>
    </row>
    <row r="7" spans="1:11" x14ac:dyDescent="0.25">
      <c r="A7">
        <v>34</v>
      </c>
      <c r="B7">
        <v>26</v>
      </c>
      <c r="D7" s="13" t="s">
        <v>50</v>
      </c>
      <c r="E7" s="13">
        <v>18</v>
      </c>
      <c r="F7" s="2">
        <f t="shared" si="0"/>
        <v>4</v>
      </c>
      <c r="H7" s="7" t="s">
        <v>51</v>
      </c>
      <c r="I7" s="7"/>
      <c r="J7" s="31">
        <f>COUNT(A4:A18)</f>
        <v>15</v>
      </c>
      <c r="K7" s="10" t="s">
        <v>52</v>
      </c>
    </row>
    <row r="8" spans="1:11" x14ac:dyDescent="0.25">
      <c r="A8">
        <v>62</v>
      </c>
      <c r="B8">
        <v>38</v>
      </c>
      <c r="D8" s="13" t="s">
        <v>50</v>
      </c>
      <c r="E8" s="13">
        <v>20</v>
      </c>
      <c r="F8" s="2">
        <f t="shared" si="0"/>
        <v>5</v>
      </c>
      <c r="H8" s="7" t="s">
        <v>53</v>
      </c>
      <c r="I8" s="7"/>
      <c r="J8" s="31">
        <f>COUNT(B4:B18)</f>
        <v>15</v>
      </c>
      <c r="K8" s="10" t="s">
        <v>54</v>
      </c>
    </row>
    <row r="9" spans="1:11" x14ac:dyDescent="0.25">
      <c r="A9">
        <v>13</v>
      </c>
      <c r="B9">
        <v>18</v>
      </c>
      <c r="D9" s="13" t="s">
        <v>50</v>
      </c>
      <c r="E9" s="13">
        <v>25</v>
      </c>
      <c r="F9" s="2">
        <f t="shared" si="0"/>
        <v>6</v>
      </c>
    </row>
    <row r="10" spans="1:11" x14ac:dyDescent="0.25">
      <c r="A10">
        <v>40</v>
      </c>
      <c r="B10">
        <v>40</v>
      </c>
      <c r="D10" s="13" t="s">
        <v>49</v>
      </c>
      <c r="E10" s="13">
        <v>26</v>
      </c>
      <c r="F10" s="2">
        <f t="shared" si="0"/>
        <v>7.5</v>
      </c>
      <c r="H10" s="27" t="s">
        <v>55</v>
      </c>
      <c r="I10" s="32"/>
      <c r="J10" s="27">
        <v>193</v>
      </c>
      <c r="K10" s="25" t="s">
        <v>56</v>
      </c>
    </row>
    <row r="11" spans="1:11" x14ac:dyDescent="0.25">
      <c r="A11">
        <v>7</v>
      </c>
      <c r="B11">
        <v>20</v>
      </c>
      <c r="D11" s="13" t="s">
        <v>50</v>
      </c>
      <c r="E11" s="13">
        <v>26</v>
      </c>
      <c r="F11" s="2">
        <f t="shared" si="0"/>
        <v>7.5</v>
      </c>
      <c r="H11" s="27" t="s">
        <v>57</v>
      </c>
      <c r="I11" s="32"/>
      <c r="J11" s="27">
        <f>15*(15+15+1)-J10</f>
        <v>272</v>
      </c>
      <c r="K11" s="25" t="s">
        <v>58</v>
      </c>
    </row>
    <row r="12" spans="1:11" x14ac:dyDescent="0.25">
      <c r="A12">
        <v>64</v>
      </c>
      <c r="B12">
        <v>44</v>
      </c>
      <c r="D12" s="13" t="s">
        <v>50</v>
      </c>
      <c r="E12" s="13">
        <v>28</v>
      </c>
      <c r="F12" s="2">
        <f t="shared" si="0"/>
        <v>9</v>
      </c>
      <c r="H12"/>
      <c r="I12"/>
      <c r="J12"/>
    </row>
    <row r="13" spans="1:11" x14ac:dyDescent="0.25">
      <c r="A13">
        <v>41</v>
      </c>
      <c r="B13">
        <v>32</v>
      </c>
      <c r="D13" s="13" t="s">
        <v>50</v>
      </c>
      <c r="E13" s="13">
        <v>31</v>
      </c>
      <c r="F13" s="2">
        <f t="shared" si="0"/>
        <v>10</v>
      </c>
      <c r="I13" s="31" t="s">
        <v>13</v>
      </c>
      <c r="J13" s="7" t="str">
        <f>IF(OR(I4&lt;J10, I4&gt;J11), "Reject H0", "Not reject H0")</f>
        <v>Reject H0</v>
      </c>
    </row>
    <row r="14" spans="1:11" x14ac:dyDescent="0.25">
      <c r="A14">
        <v>64</v>
      </c>
      <c r="B14">
        <v>31</v>
      </c>
      <c r="D14" s="13" t="s">
        <v>50</v>
      </c>
      <c r="E14" s="13">
        <v>32</v>
      </c>
      <c r="F14" s="2">
        <f t="shared" si="0"/>
        <v>11.5</v>
      </c>
    </row>
    <row r="15" spans="1:11" x14ac:dyDescent="0.25">
      <c r="A15">
        <v>26</v>
      </c>
      <c r="B15">
        <v>32</v>
      </c>
      <c r="D15" s="13" t="s">
        <v>50</v>
      </c>
      <c r="E15" s="13">
        <v>32</v>
      </c>
      <c r="F15" s="2">
        <f t="shared" si="0"/>
        <v>11.5</v>
      </c>
    </row>
    <row r="16" spans="1:11" x14ac:dyDescent="0.25">
      <c r="A16">
        <v>40</v>
      </c>
      <c r="B16">
        <v>36</v>
      </c>
      <c r="D16" s="13" t="s">
        <v>49</v>
      </c>
      <c r="E16" s="13">
        <v>34</v>
      </c>
      <c r="F16" s="2">
        <f t="shared" si="0"/>
        <v>13</v>
      </c>
    </row>
    <row r="17" spans="1:6" x14ac:dyDescent="0.25">
      <c r="A17">
        <v>44</v>
      </c>
      <c r="B17">
        <v>25</v>
      </c>
      <c r="D17" s="13" t="s">
        <v>50</v>
      </c>
      <c r="E17" s="13">
        <v>36</v>
      </c>
      <c r="F17" s="2">
        <f t="shared" si="0"/>
        <v>14</v>
      </c>
    </row>
    <row r="18" spans="1:6" x14ac:dyDescent="0.25">
      <c r="A18">
        <v>48</v>
      </c>
      <c r="B18">
        <v>73</v>
      </c>
      <c r="D18" s="13" t="s">
        <v>50</v>
      </c>
      <c r="E18" s="13">
        <v>38</v>
      </c>
      <c r="F18" s="2">
        <f t="shared" si="0"/>
        <v>15</v>
      </c>
    </row>
    <row r="19" spans="1:6" x14ac:dyDescent="0.25">
      <c r="D19" s="13" t="s">
        <v>49</v>
      </c>
      <c r="E19" s="13">
        <v>40</v>
      </c>
      <c r="F19" s="2">
        <f t="shared" si="0"/>
        <v>17</v>
      </c>
    </row>
    <row r="20" spans="1:6" x14ac:dyDescent="0.25">
      <c r="D20" s="13" t="s">
        <v>49</v>
      </c>
      <c r="E20" s="13">
        <v>40</v>
      </c>
      <c r="F20" s="2">
        <f t="shared" si="0"/>
        <v>17</v>
      </c>
    </row>
    <row r="21" spans="1:6" x14ac:dyDescent="0.25">
      <c r="D21" s="13" t="s">
        <v>50</v>
      </c>
      <c r="E21" s="13">
        <v>40</v>
      </c>
      <c r="F21" s="2">
        <f t="shared" si="0"/>
        <v>17</v>
      </c>
    </row>
    <row r="22" spans="1:6" x14ac:dyDescent="0.25">
      <c r="D22" s="13" t="s">
        <v>49</v>
      </c>
      <c r="E22" s="13">
        <v>41</v>
      </c>
      <c r="F22" s="2">
        <f t="shared" si="0"/>
        <v>19</v>
      </c>
    </row>
    <row r="23" spans="1:6" x14ac:dyDescent="0.25">
      <c r="D23" s="13" t="s">
        <v>49</v>
      </c>
      <c r="E23" s="13">
        <v>44</v>
      </c>
      <c r="F23" s="2">
        <f t="shared" si="0"/>
        <v>20.5</v>
      </c>
    </row>
    <row r="24" spans="1:6" x14ac:dyDescent="0.25">
      <c r="D24" s="13" t="s">
        <v>50</v>
      </c>
      <c r="E24" s="13">
        <v>44</v>
      </c>
      <c r="F24" s="2">
        <f t="shared" si="0"/>
        <v>20.5</v>
      </c>
    </row>
    <row r="25" spans="1:6" x14ac:dyDescent="0.25">
      <c r="D25" s="13" t="s">
        <v>49</v>
      </c>
      <c r="E25" s="13">
        <v>48</v>
      </c>
      <c r="F25" s="2">
        <f t="shared" si="0"/>
        <v>22</v>
      </c>
    </row>
    <row r="26" spans="1:6" x14ac:dyDescent="0.25">
      <c r="D26" s="13" t="s">
        <v>49</v>
      </c>
      <c r="E26" s="13">
        <v>51</v>
      </c>
      <c r="F26" s="2">
        <f t="shared" si="0"/>
        <v>23</v>
      </c>
    </row>
    <row r="27" spans="1:6" x14ac:dyDescent="0.25">
      <c r="D27" s="13" t="s">
        <v>49</v>
      </c>
      <c r="E27" s="13">
        <v>62</v>
      </c>
      <c r="F27" s="2">
        <f t="shared" si="0"/>
        <v>24</v>
      </c>
    </row>
    <row r="28" spans="1:6" x14ac:dyDescent="0.25">
      <c r="D28" s="13" t="s">
        <v>49</v>
      </c>
      <c r="E28" s="13">
        <v>64</v>
      </c>
      <c r="F28" s="2">
        <f t="shared" si="0"/>
        <v>26</v>
      </c>
    </row>
    <row r="29" spans="1:6" x14ac:dyDescent="0.25">
      <c r="D29" s="13" t="s">
        <v>49</v>
      </c>
      <c r="E29" s="13">
        <v>64</v>
      </c>
      <c r="F29" s="2">
        <f t="shared" si="0"/>
        <v>26</v>
      </c>
    </row>
    <row r="30" spans="1:6" x14ac:dyDescent="0.25">
      <c r="D30" s="13" t="s">
        <v>50</v>
      </c>
      <c r="E30" s="13">
        <v>64</v>
      </c>
      <c r="F30" s="2">
        <f t="shared" si="0"/>
        <v>26</v>
      </c>
    </row>
    <row r="31" spans="1:6" x14ac:dyDescent="0.25">
      <c r="D31" s="13" t="s">
        <v>49</v>
      </c>
      <c r="E31" s="13">
        <v>69</v>
      </c>
      <c r="F31" s="2">
        <f t="shared" si="0"/>
        <v>28</v>
      </c>
    </row>
    <row r="32" spans="1:6" x14ac:dyDescent="0.25">
      <c r="D32" s="13" t="s">
        <v>50</v>
      </c>
      <c r="E32" s="13">
        <v>73</v>
      </c>
      <c r="F32" s="2">
        <f t="shared" si="0"/>
        <v>29</v>
      </c>
    </row>
    <row r="33" spans="4:6" x14ac:dyDescent="0.25">
      <c r="D33" s="13" t="s">
        <v>49</v>
      </c>
      <c r="E33" s="13">
        <v>76</v>
      </c>
      <c r="F33" s="2">
        <f t="shared" si="0"/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A2" sqref="A2"/>
    </sheetView>
  </sheetViews>
  <sheetFormatPr defaultRowHeight="15" x14ac:dyDescent="0.25"/>
  <cols>
    <col min="1" max="2" width="10.7109375" bestFit="1" customWidth="1"/>
  </cols>
  <sheetData>
    <row r="1" spans="1:2" x14ac:dyDescent="0.25">
      <c r="A1" s="1" t="s">
        <v>59</v>
      </c>
      <c r="B1" s="2"/>
    </row>
    <row r="2" spans="1:2" x14ac:dyDescent="0.25">
      <c r="A2" s="2"/>
      <c r="B2" s="2"/>
    </row>
    <row r="3" spans="1:2" x14ac:dyDescent="0.25">
      <c r="A3" s="23" t="s">
        <v>43</v>
      </c>
      <c r="B3" s="23" t="s">
        <v>44</v>
      </c>
    </row>
    <row r="4" spans="1:2" x14ac:dyDescent="0.25">
      <c r="A4">
        <v>69</v>
      </c>
      <c r="B4">
        <v>28</v>
      </c>
    </row>
    <row r="5" spans="1:2" x14ac:dyDescent="0.25">
      <c r="A5">
        <v>76</v>
      </c>
      <c r="B5">
        <v>64</v>
      </c>
    </row>
    <row r="6" spans="1:2" x14ac:dyDescent="0.25">
      <c r="A6">
        <v>51</v>
      </c>
      <c r="B6">
        <v>7</v>
      </c>
    </row>
    <row r="7" spans="1:2" x14ac:dyDescent="0.25">
      <c r="A7">
        <v>34</v>
      </c>
      <c r="B7">
        <v>26</v>
      </c>
    </row>
    <row r="8" spans="1:2" x14ac:dyDescent="0.25">
      <c r="A8">
        <v>62</v>
      </c>
      <c r="B8">
        <v>38</v>
      </c>
    </row>
    <row r="9" spans="1:2" x14ac:dyDescent="0.25">
      <c r="A9">
        <v>13</v>
      </c>
      <c r="B9">
        <v>18</v>
      </c>
    </row>
    <row r="10" spans="1:2" x14ac:dyDescent="0.25">
      <c r="A10">
        <v>40</v>
      </c>
      <c r="B10">
        <v>40</v>
      </c>
    </row>
    <row r="11" spans="1:2" x14ac:dyDescent="0.25">
      <c r="A11">
        <v>7</v>
      </c>
      <c r="B11">
        <v>20</v>
      </c>
    </row>
    <row r="12" spans="1:2" x14ac:dyDescent="0.25">
      <c r="A12">
        <v>64</v>
      </c>
      <c r="B12">
        <v>44</v>
      </c>
    </row>
    <row r="13" spans="1:2" x14ac:dyDescent="0.25">
      <c r="A13">
        <v>41</v>
      </c>
      <c r="B13">
        <v>32</v>
      </c>
    </row>
    <row r="14" spans="1:2" x14ac:dyDescent="0.25">
      <c r="A14">
        <v>64</v>
      </c>
      <c r="B14">
        <v>31</v>
      </c>
    </row>
    <row r="15" spans="1:2" x14ac:dyDescent="0.25">
      <c r="A15">
        <v>26</v>
      </c>
      <c r="B15">
        <v>32</v>
      </c>
    </row>
    <row r="16" spans="1:2" x14ac:dyDescent="0.25">
      <c r="A16">
        <v>40</v>
      </c>
      <c r="B16">
        <v>36</v>
      </c>
    </row>
    <row r="17" spans="1:2" x14ac:dyDescent="0.25">
      <c r="A17">
        <v>44</v>
      </c>
      <c r="B17">
        <v>25</v>
      </c>
    </row>
    <row r="18" spans="1:2" x14ac:dyDescent="0.25">
      <c r="A18">
        <v>48</v>
      </c>
      <c r="B18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A2" sqref="A2"/>
    </sheetView>
  </sheetViews>
  <sheetFormatPr defaultRowHeight="15" x14ac:dyDescent="0.25"/>
  <cols>
    <col min="1" max="1" width="10" style="2" bestFit="1" customWidth="1"/>
    <col min="2" max="2" width="9.140625" style="2"/>
    <col min="3" max="3" width="4" style="2" customWidth="1"/>
    <col min="4" max="4" width="10" style="2" bestFit="1" customWidth="1"/>
    <col min="5" max="6" width="9.140625" style="2"/>
    <col min="7" max="7" width="11.7109375" style="2" bestFit="1" customWidth="1"/>
    <col min="8" max="16384" width="9.140625" style="2"/>
  </cols>
  <sheetData>
    <row r="1" spans="1:14" x14ac:dyDescent="0.25">
      <c r="A1" s="1" t="s">
        <v>60</v>
      </c>
    </row>
    <row r="3" spans="1:14" x14ac:dyDescent="0.2">
      <c r="A3" s="33" t="s">
        <v>61</v>
      </c>
      <c r="B3" s="33" t="s">
        <v>62</v>
      </c>
      <c r="C3" s="33"/>
      <c r="D3" s="33" t="s">
        <v>63</v>
      </c>
      <c r="E3" s="33" t="s">
        <v>64</v>
      </c>
      <c r="F3" s="33"/>
      <c r="G3" s="26" t="s">
        <v>65</v>
      </c>
      <c r="H3" s="26" t="s">
        <v>64</v>
      </c>
      <c r="I3" s="26" t="s">
        <v>66</v>
      </c>
      <c r="L3" s="34" t="s">
        <v>67</v>
      </c>
      <c r="M3" s="7">
        <f>COUNT(A4:A15)</f>
        <v>12</v>
      </c>
    </row>
    <row r="4" spans="1:14" x14ac:dyDescent="0.25">
      <c r="A4">
        <v>6.8</v>
      </c>
      <c r="B4">
        <v>7.2</v>
      </c>
      <c r="C4"/>
      <c r="D4" s="35">
        <f>A4-B4</f>
        <v>-0.40000000000000036</v>
      </c>
      <c r="E4" s="33" t="s">
        <v>68</v>
      </c>
      <c r="F4"/>
      <c r="G4" s="25">
        <f t="shared" ref="G4:G13" si="0">ABS(D4)</f>
        <v>0.40000000000000036</v>
      </c>
      <c r="H4" s="26" t="s">
        <v>68</v>
      </c>
      <c r="I4" s="25">
        <f>_xlfn.RANK.AVG(G4,$G$4:$G$14,9999)</f>
        <v>4</v>
      </c>
      <c r="L4" s="34" t="s">
        <v>69</v>
      </c>
      <c r="M4" s="7">
        <f>M3-1</f>
        <v>11</v>
      </c>
    </row>
    <row r="5" spans="1:14" x14ac:dyDescent="0.25">
      <c r="A5">
        <v>9.8000000000000007</v>
      </c>
      <c r="B5">
        <v>12.3</v>
      </c>
      <c r="C5"/>
      <c r="D5" s="35">
        <f t="shared" ref="D5:D15" si="1">A5-B5</f>
        <v>-2.5</v>
      </c>
      <c r="E5" s="33" t="s">
        <v>68</v>
      </c>
      <c r="F5"/>
      <c r="G5" s="25">
        <f t="shared" si="0"/>
        <v>2.5</v>
      </c>
      <c r="H5" s="26" t="s">
        <v>68</v>
      </c>
      <c r="I5" s="25">
        <f t="shared" ref="I5:I14" si="2">_xlfn.RANK.AVG(G5,$G$4:$G$14,9999)</f>
        <v>9</v>
      </c>
    </row>
    <row r="6" spans="1:14" x14ac:dyDescent="0.25">
      <c r="A6">
        <v>2.1</v>
      </c>
      <c r="B6">
        <v>5.3</v>
      </c>
      <c r="C6"/>
      <c r="D6" s="35">
        <f t="shared" si="1"/>
        <v>-3.1999999999999997</v>
      </c>
      <c r="E6" s="33" t="s">
        <v>68</v>
      </c>
      <c r="F6"/>
      <c r="G6" s="25">
        <f t="shared" si="0"/>
        <v>3.1999999999999997</v>
      </c>
      <c r="H6" s="26" t="s">
        <v>68</v>
      </c>
      <c r="I6" s="25">
        <f t="shared" si="2"/>
        <v>11</v>
      </c>
      <c r="K6" s="15" t="s">
        <v>70</v>
      </c>
    </row>
    <row r="7" spans="1:14" x14ac:dyDescent="0.25">
      <c r="A7">
        <v>6.2</v>
      </c>
      <c r="B7">
        <v>6.8</v>
      </c>
      <c r="C7"/>
      <c r="D7" s="35">
        <f t="shared" si="1"/>
        <v>-0.59999999999999964</v>
      </c>
      <c r="E7" s="33" t="s">
        <v>68</v>
      </c>
      <c r="F7"/>
      <c r="G7" s="25">
        <f t="shared" si="0"/>
        <v>0.59999999999999964</v>
      </c>
      <c r="H7" s="26" t="s">
        <v>68</v>
      </c>
      <c r="I7" s="25">
        <f t="shared" si="2"/>
        <v>5</v>
      </c>
    </row>
    <row r="8" spans="1:14" x14ac:dyDescent="0.25">
      <c r="A8">
        <v>7.1</v>
      </c>
      <c r="B8">
        <v>7.2</v>
      </c>
      <c r="C8"/>
      <c r="D8" s="35">
        <f t="shared" si="1"/>
        <v>-0.10000000000000053</v>
      </c>
      <c r="E8" s="33" t="s">
        <v>68</v>
      </c>
      <c r="F8"/>
      <c r="G8" s="25">
        <f t="shared" si="0"/>
        <v>0.10000000000000053</v>
      </c>
      <c r="H8" s="26" t="s">
        <v>68</v>
      </c>
      <c r="I8" s="25">
        <f t="shared" si="2"/>
        <v>1</v>
      </c>
      <c r="L8" s="12" t="s">
        <v>71</v>
      </c>
      <c r="M8" s="31">
        <f>I9</f>
        <v>3</v>
      </c>
    </row>
    <row r="9" spans="1:14" x14ac:dyDescent="0.25">
      <c r="A9">
        <v>6.5</v>
      </c>
      <c r="B9">
        <v>6.2</v>
      </c>
      <c r="C9"/>
      <c r="D9" s="35">
        <f t="shared" si="1"/>
        <v>0.29999999999999982</v>
      </c>
      <c r="E9" s="33" t="s">
        <v>72</v>
      </c>
      <c r="F9"/>
      <c r="G9" s="25">
        <f t="shared" si="0"/>
        <v>0.29999999999999982</v>
      </c>
      <c r="H9" s="36" t="s">
        <v>72</v>
      </c>
      <c r="I9" s="37">
        <f t="shared" si="2"/>
        <v>3</v>
      </c>
      <c r="L9" s="7"/>
      <c r="M9" s="7"/>
    </row>
    <row r="10" spans="1:14" x14ac:dyDescent="0.25">
      <c r="A10">
        <v>9.3000000000000007</v>
      </c>
      <c r="B10">
        <v>10.1</v>
      </c>
      <c r="C10"/>
      <c r="D10" s="35">
        <f t="shared" si="1"/>
        <v>-0.79999999999999893</v>
      </c>
      <c r="E10" s="33" t="s">
        <v>68</v>
      </c>
      <c r="F10"/>
      <c r="G10" s="25">
        <f t="shared" si="0"/>
        <v>0.79999999999999893</v>
      </c>
      <c r="H10" s="26" t="s">
        <v>68</v>
      </c>
      <c r="I10" s="25">
        <f t="shared" si="2"/>
        <v>6</v>
      </c>
      <c r="L10" s="38" t="s">
        <v>73</v>
      </c>
      <c r="M10" s="27">
        <v>11</v>
      </c>
      <c r="N10" s="25" t="s">
        <v>56</v>
      </c>
    </row>
    <row r="11" spans="1:14" x14ac:dyDescent="0.25">
      <c r="A11">
        <v>1</v>
      </c>
      <c r="B11">
        <v>2.7</v>
      </c>
      <c r="C11"/>
      <c r="D11" s="35">
        <f t="shared" si="1"/>
        <v>-1.7000000000000002</v>
      </c>
      <c r="E11" s="33" t="s">
        <v>68</v>
      </c>
      <c r="F11"/>
      <c r="G11" s="25">
        <f t="shared" si="0"/>
        <v>1.7000000000000002</v>
      </c>
      <c r="H11" s="26" t="s">
        <v>68</v>
      </c>
      <c r="I11" s="25">
        <f t="shared" si="2"/>
        <v>8</v>
      </c>
    </row>
    <row r="12" spans="1:14" x14ac:dyDescent="0.25">
      <c r="A12">
        <v>-0.2</v>
      </c>
      <c r="B12">
        <v>1.3</v>
      </c>
      <c r="C12"/>
      <c r="D12" s="35">
        <f t="shared" si="1"/>
        <v>-1.5</v>
      </c>
      <c r="E12" s="33" t="s">
        <v>68</v>
      </c>
      <c r="F12"/>
      <c r="G12" s="25">
        <f t="shared" si="0"/>
        <v>1.5</v>
      </c>
      <c r="H12" s="26" t="s">
        <v>68</v>
      </c>
      <c r="I12" s="25">
        <f t="shared" si="2"/>
        <v>7</v>
      </c>
      <c r="K12" s="39"/>
      <c r="L12" s="40" t="s">
        <v>74</v>
      </c>
      <c r="M12" s="41">
        <f>M4*(M4+1)/2-M10</f>
        <v>55</v>
      </c>
    </row>
    <row r="13" spans="1:14" x14ac:dyDescent="0.25">
      <c r="A13">
        <v>9.6</v>
      </c>
      <c r="B13">
        <v>9.8000000000000007</v>
      </c>
      <c r="C13"/>
      <c r="D13" s="35">
        <f t="shared" si="1"/>
        <v>-0.20000000000000107</v>
      </c>
      <c r="E13" s="33" t="s">
        <v>68</v>
      </c>
      <c r="F13"/>
      <c r="G13" s="25">
        <f t="shared" si="0"/>
        <v>0.20000000000000107</v>
      </c>
      <c r="H13" s="26" t="s">
        <v>68</v>
      </c>
      <c r="I13" s="25">
        <f t="shared" si="2"/>
        <v>2</v>
      </c>
    </row>
    <row r="14" spans="1:14" x14ac:dyDescent="0.25">
      <c r="A14" s="42">
        <v>12</v>
      </c>
      <c r="B14" s="42">
        <v>12</v>
      </c>
      <c r="C14" s="42"/>
      <c r="D14" s="43">
        <f t="shared" si="1"/>
        <v>0</v>
      </c>
      <c r="E14" s="44"/>
      <c r="F14"/>
      <c r="G14" s="25">
        <f>ABS(D15)</f>
        <v>2.6000000000000005</v>
      </c>
      <c r="H14" s="26" t="s">
        <v>68</v>
      </c>
      <c r="I14" s="25">
        <f t="shared" si="2"/>
        <v>10</v>
      </c>
      <c r="L14" s="31" t="s">
        <v>13</v>
      </c>
      <c r="M14" s="7" t="str">
        <f>IF(OR(M8&lt;M10, L3&gt;M12), "Reject H0", "Not reject H0")</f>
        <v>Reject H0</v>
      </c>
    </row>
    <row r="15" spans="1:14" x14ac:dyDescent="0.25">
      <c r="A15">
        <v>6.3</v>
      </c>
      <c r="B15">
        <v>8.9</v>
      </c>
      <c r="C15"/>
      <c r="D15" s="35">
        <f t="shared" si="1"/>
        <v>-2.6000000000000005</v>
      </c>
      <c r="E15" s="33" t="s">
        <v>68</v>
      </c>
      <c r="F15"/>
      <c r="G15"/>
      <c r="H15"/>
      <c r="I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5"/>
  <sheetViews>
    <sheetView workbookViewId="0">
      <selection activeCell="A2" sqref="A2"/>
    </sheetView>
  </sheetViews>
  <sheetFormatPr defaultRowHeight="15" x14ac:dyDescent="0.25"/>
  <cols>
    <col min="1" max="1" width="10" style="2" bestFit="1" customWidth="1"/>
    <col min="2" max="16384" width="9.140625" style="2"/>
  </cols>
  <sheetData>
    <row r="1" spans="1:2" x14ac:dyDescent="0.25">
      <c r="A1" s="1" t="s">
        <v>75</v>
      </c>
    </row>
    <row r="3" spans="1:2" x14ac:dyDescent="0.25">
      <c r="A3" s="45" t="s">
        <v>61</v>
      </c>
      <c r="B3" s="45" t="s">
        <v>62</v>
      </c>
    </row>
    <row r="4" spans="1:2" x14ac:dyDescent="0.25">
      <c r="A4" s="2">
        <v>6.8</v>
      </c>
      <c r="B4" s="2">
        <v>7.2</v>
      </c>
    </row>
    <row r="5" spans="1:2" x14ac:dyDescent="0.25">
      <c r="A5" s="2">
        <v>9.8000000000000007</v>
      </c>
      <c r="B5" s="2">
        <v>12.3</v>
      </c>
    </row>
    <row r="6" spans="1:2" x14ac:dyDescent="0.25">
      <c r="A6" s="2">
        <v>2.1</v>
      </c>
      <c r="B6" s="2">
        <v>5.3</v>
      </c>
    </row>
    <row r="7" spans="1:2" x14ac:dyDescent="0.25">
      <c r="A7" s="2">
        <v>6.2</v>
      </c>
      <c r="B7" s="2">
        <v>6.8</v>
      </c>
    </row>
    <row r="8" spans="1:2" x14ac:dyDescent="0.25">
      <c r="A8" s="2">
        <v>7.1</v>
      </c>
      <c r="B8" s="2">
        <v>7.2</v>
      </c>
    </row>
    <row r="9" spans="1:2" x14ac:dyDescent="0.25">
      <c r="A9" s="2">
        <v>6.5</v>
      </c>
      <c r="B9" s="2">
        <v>6.2</v>
      </c>
    </row>
    <row r="10" spans="1:2" x14ac:dyDescent="0.25">
      <c r="A10" s="2">
        <v>9.3000000000000007</v>
      </c>
      <c r="B10" s="2">
        <v>10.1</v>
      </c>
    </row>
    <row r="11" spans="1:2" x14ac:dyDescent="0.25">
      <c r="A11" s="2">
        <v>1</v>
      </c>
      <c r="B11" s="2">
        <v>2.7</v>
      </c>
    </row>
    <row r="12" spans="1:2" x14ac:dyDescent="0.25">
      <c r="A12" s="2">
        <v>-0.2</v>
      </c>
      <c r="B12" s="2">
        <v>1.3</v>
      </c>
    </row>
    <row r="13" spans="1:2" x14ac:dyDescent="0.25">
      <c r="A13" s="2">
        <v>9.6</v>
      </c>
      <c r="B13" s="2">
        <v>9.8000000000000007</v>
      </c>
    </row>
    <row r="14" spans="1:2" x14ac:dyDescent="0.25">
      <c r="A14" s="46">
        <v>12</v>
      </c>
      <c r="B14" s="46">
        <v>12</v>
      </c>
    </row>
    <row r="15" spans="1:2" x14ac:dyDescent="0.25">
      <c r="A15" s="2">
        <v>6.3</v>
      </c>
      <c r="B15" s="2">
        <v>8.9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5"/>
  <sheetViews>
    <sheetView workbookViewId="0"/>
  </sheetViews>
  <sheetFormatPr defaultRowHeight="15" x14ac:dyDescent="0.25"/>
  <cols>
    <col min="1" max="1" width="10" style="2" bestFit="1" customWidth="1"/>
    <col min="2" max="4" width="9.140625" style="2"/>
    <col min="5" max="5" width="15.85546875" style="2" customWidth="1"/>
    <col min="6" max="6" width="9.140625" style="2"/>
    <col min="7" max="7" width="19.42578125" style="2" bestFit="1" customWidth="1"/>
    <col min="8" max="8" width="12.5703125" style="2" bestFit="1" customWidth="1"/>
    <col min="9" max="16384" width="9.140625" style="2"/>
  </cols>
  <sheetData>
    <row r="1" spans="1:9" x14ac:dyDescent="0.25">
      <c r="A1" s="1" t="s">
        <v>76</v>
      </c>
    </row>
    <row r="3" spans="1:9" ht="17.25" x14ac:dyDescent="0.25">
      <c r="A3" s="13" t="s">
        <v>96</v>
      </c>
      <c r="B3" s="13" t="s">
        <v>97</v>
      </c>
      <c r="C3" s="47" t="s">
        <v>98</v>
      </c>
      <c r="D3" s="47" t="s">
        <v>99</v>
      </c>
      <c r="E3" s="47" t="s">
        <v>80</v>
      </c>
      <c r="G3" s="34" t="s">
        <v>67</v>
      </c>
      <c r="H3" s="7">
        <f>COUNT(C4:C8)</f>
        <v>5</v>
      </c>
    </row>
    <row r="4" spans="1:9" x14ac:dyDescent="0.25">
      <c r="A4" s="13">
        <v>550</v>
      </c>
      <c r="B4" s="13">
        <v>80</v>
      </c>
      <c r="C4" s="7">
        <f>_xlfn.RANK.AVG(A4,$A$4:$A$8,9999)</f>
        <v>2</v>
      </c>
      <c r="D4" s="7">
        <f>_xlfn.RANK.AVG(B4,$B$4:$B$8,9999)</f>
        <v>5</v>
      </c>
      <c r="E4" s="47">
        <f>(C4-D4)^2</f>
        <v>9</v>
      </c>
      <c r="G4" s="7"/>
      <c r="H4" s="7"/>
    </row>
    <row r="5" spans="1:9" x14ac:dyDescent="0.25">
      <c r="A5" s="13">
        <v>620</v>
      </c>
      <c r="B5" s="13">
        <v>60</v>
      </c>
      <c r="C5" s="7">
        <f t="shared" ref="C5:C8" si="0">_xlfn.RANK.AVG(A5,$A$4:$A$8,9999)</f>
        <v>5</v>
      </c>
      <c r="D5" s="7">
        <f t="shared" ref="D5:D8" si="1">_xlfn.RANK.AVG(B5,$B$4:$B$8,9999)</f>
        <v>4</v>
      </c>
      <c r="E5" s="47">
        <f t="shared" ref="E5:E8" si="2">(C5-D5)^2</f>
        <v>1</v>
      </c>
      <c r="G5" s="34" t="s">
        <v>81</v>
      </c>
      <c r="H5" s="8">
        <f>1-6*E9/(H3*(H3^2-1))</f>
        <v>-0.125</v>
      </c>
    </row>
    <row r="6" spans="1:9" x14ac:dyDescent="0.25">
      <c r="A6" s="13">
        <v>580</v>
      </c>
      <c r="B6" s="13">
        <v>10</v>
      </c>
      <c r="C6" s="7">
        <f t="shared" si="0"/>
        <v>3.5</v>
      </c>
      <c r="D6" s="7">
        <f t="shared" si="1"/>
        <v>1</v>
      </c>
      <c r="E6" s="47">
        <f t="shared" si="2"/>
        <v>6.25</v>
      </c>
      <c r="G6" s="7"/>
      <c r="H6" s="7"/>
    </row>
    <row r="7" spans="1:9" x14ac:dyDescent="0.25">
      <c r="A7" s="13">
        <v>580</v>
      </c>
      <c r="B7" s="13">
        <v>20</v>
      </c>
      <c r="C7" s="7">
        <f t="shared" si="0"/>
        <v>3.5</v>
      </c>
      <c r="D7" s="7">
        <f t="shared" si="1"/>
        <v>2</v>
      </c>
      <c r="E7" s="47">
        <f t="shared" si="2"/>
        <v>2.25</v>
      </c>
      <c r="G7" s="34" t="s">
        <v>101</v>
      </c>
      <c r="H7" s="7">
        <v>1</v>
      </c>
      <c r="I7" s="25" t="s">
        <v>56</v>
      </c>
    </row>
    <row r="8" spans="1:9" x14ac:dyDescent="0.25">
      <c r="A8" s="13">
        <v>540</v>
      </c>
      <c r="B8" s="13">
        <v>30</v>
      </c>
      <c r="C8" s="7">
        <f t="shared" si="0"/>
        <v>1</v>
      </c>
      <c r="D8" s="7">
        <f t="shared" si="1"/>
        <v>3</v>
      </c>
      <c r="E8" s="47">
        <f t="shared" si="2"/>
        <v>4</v>
      </c>
      <c r="G8" s="7"/>
      <c r="H8" s="7"/>
    </row>
    <row r="9" spans="1:9" x14ac:dyDescent="0.25">
      <c r="D9" s="31" t="s">
        <v>9</v>
      </c>
      <c r="E9" s="31">
        <f>SUM(E4:E8)</f>
        <v>22.5</v>
      </c>
      <c r="G9" s="34" t="s">
        <v>102</v>
      </c>
      <c r="H9" s="7">
        <f>-H7</f>
        <v>-1</v>
      </c>
    </row>
    <row r="10" spans="1:9" x14ac:dyDescent="0.25">
      <c r="G10" s="7"/>
      <c r="H10" s="7"/>
    </row>
    <row r="11" spans="1:9" x14ac:dyDescent="0.25">
      <c r="G11" s="34" t="s">
        <v>90</v>
      </c>
      <c r="H11" s="8">
        <f>2*(1-NORMSDIST(ABS(H5)*SQRT(H3-1)))</f>
        <v>0.8025873486341526</v>
      </c>
    </row>
    <row r="12" spans="1:9" x14ac:dyDescent="0.25">
      <c r="G12" s="7"/>
      <c r="H12" s="7"/>
    </row>
    <row r="13" spans="1:9" x14ac:dyDescent="0.25">
      <c r="G13" s="48" t="s">
        <v>93</v>
      </c>
      <c r="H13" s="49">
        <v>0.05</v>
      </c>
    </row>
    <row r="15" spans="1:9" x14ac:dyDescent="0.25">
      <c r="G15" s="47" t="s">
        <v>13</v>
      </c>
      <c r="H15" s="7" t="str">
        <f>IF(H11&lt;H13, "Reject H0", "Not reject H0")</f>
        <v>Not reject H0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Example1</vt:lpstr>
      <vt:lpstr>Example2</vt:lpstr>
      <vt:lpstr>Example3</vt:lpstr>
      <vt:lpstr>Example4</vt:lpstr>
      <vt:lpstr>Example5</vt:lpstr>
      <vt:lpstr>Example6</vt:lpstr>
      <vt:lpstr>Example7</vt:lpstr>
      <vt:lpstr>Example8</vt:lpstr>
      <vt:lpstr>Example9</vt:lpstr>
      <vt:lpstr>Example10</vt:lpstr>
      <vt:lpstr>Example11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Costa</dc:creator>
  <cp:lastModifiedBy>Ana Cristina Costa</cp:lastModifiedBy>
  <dcterms:created xsi:type="dcterms:W3CDTF">2018-04-20T14:39:46Z</dcterms:created>
  <dcterms:modified xsi:type="dcterms:W3CDTF">2021-01-12T14:59:31Z</dcterms:modified>
</cp:coreProperties>
</file>