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pauloo/Dropbox (LWA)/data/sonoma_co_gsas_rate_fee/"/>
    </mc:Choice>
  </mc:AlternateContent>
  <xr:revisionPtr revIDLastSave="0" documentId="13_ncr:1_{3FBD7278-471E-884B-9DC4-298706A4A7BB}" xr6:coauthVersionLast="47" xr6:coauthVersionMax="47" xr10:uidLastSave="{00000000-0000-0000-0000-000000000000}"/>
  <bookViews>
    <workbookView xWindow="35840" yWindow="-3500" windowWidth="37540" windowHeight="18860" xr2:uid="{5DFC9CCE-534F-F441-84DE-65AE2F7E2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E11" i="1"/>
  <c r="D11" i="1"/>
  <c r="C11" i="1"/>
  <c r="K2" i="1"/>
  <c r="O11" i="1"/>
  <c r="N11" i="1"/>
  <c r="O7" i="1"/>
  <c r="O3" i="1"/>
  <c r="N7" i="1"/>
  <c r="O2" i="1"/>
  <c r="N10" i="1"/>
  <c r="N6" i="1"/>
  <c r="N3" i="1"/>
  <c r="N2" i="1"/>
  <c r="O10" i="1"/>
  <c r="O6" i="1"/>
  <c r="M11" i="1"/>
  <c r="M10" i="1"/>
  <c r="M7" i="1"/>
  <c r="M6" i="1"/>
  <c r="M3" i="1"/>
  <c r="M2" i="1"/>
  <c r="L2" i="1"/>
  <c r="E8" i="1"/>
  <c r="E12" i="1"/>
  <c r="E4" i="1"/>
  <c r="B17" i="1" s="1"/>
  <c r="H4" i="1"/>
  <c r="G4" i="1"/>
  <c r="O4" i="1" s="1"/>
  <c r="K3" i="1"/>
  <c r="K10" i="1"/>
  <c r="L11" i="1"/>
  <c r="L10" i="1"/>
  <c r="K7" i="1"/>
  <c r="K6" i="1"/>
  <c r="L7" i="1"/>
  <c r="L6" i="1"/>
  <c r="L3" i="1"/>
  <c r="D4" i="1"/>
  <c r="C4" i="1"/>
  <c r="G8" i="1"/>
  <c r="H8" i="1"/>
  <c r="G12" i="1"/>
  <c r="H12" i="1"/>
  <c r="D12" i="1"/>
  <c r="D8" i="1"/>
  <c r="F4" i="1"/>
  <c r="C17" i="1" l="1"/>
  <c r="N4" i="1"/>
  <c r="M4" i="1"/>
  <c r="L4" i="1"/>
  <c r="K4" i="1"/>
  <c r="C12" i="1"/>
  <c r="F12" i="1"/>
  <c r="B19" i="1" s="1"/>
  <c r="F8" i="1"/>
  <c r="B18" i="1" s="1"/>
  <c r="C8" i="1"/>
  <c r="K8" i="1" s="1"/>
  <c r="L8" i="1" l="1"/>
  <c r="M8" i="1"/>
  <c r="L12" i="1"/>
  <c r="M12" i="1"/>
  <c r="K12" i="1"/>
</calcChain>
</file>

<file path=xl/sharedStrings.xml><?xml version="1.0" encoding="utf-8"?>
<sst xmlns="http://schemas.openxmlformats.org/spreadsheetml/2006/main" count="53" uniqueCount="30">
  <si>
    <t>basin</t>
  </si>
  <si>
    <t>SRP</t>
  </si>
  <si>
    <t>SON</t>
  </si>
  <si>
    <t>agriculture</t>
  </si>
  <si>
    <t>time_period</t>
  </si>
  <si>
    <t>2012-2018</t>
  </si>
  <si>
    <t>source</t>
  </si>
  <si>
    <t>GSP</t>
  </si>
  <si>
    <t>PET</t>
  </si>
  <si>
    <t>M&amp;I plus domestic</t>
  </si>
  <si>
    <t>pumping_mean_AFY</t>
  </si>
  <si>
    <t>pumping_max_AFY</t>
  </si>
  <si>
    <t>pumping_min_AFY</t>
  </si>
  <si>
    <t>SUBTOTAL &gt;&gt;&gt;</t>
  </si>
  <si>
    <t>parcel_raw2_AFY</t>
  </si>
  <si>
    <t>parcel_raw_AFY</t>
  </si>
  <si>
    <t>parcel_usecode_AFY</t>
  </si>
  <si>
    <t>correction_raw2</t>
  </si>
  <si>
    <t>correction_usecode</t>
  </si>
  <si>
    <t>correction_raw</t>
  </si>
  <si>
    <t>obtained from flow model output</t>
  </si>
  <si>
    <t>raw2 = all "agriculture" UseCodeDescription absorb Residential and Commercial uses</t>
  </si>
  <si>
    <t>raw = sum of categories</t>
  </si>
  <si>
    <r>
      <rPr>
        <b/>
        <sz val="12"/>
        <color theme="1"/>
        <rFont val="Calibri"/>
        <family val="2"/>
        <scheme val="minor"/>
      </rPr>
      <t>total</t>
    </r>
    <r>
      <rPr>
        <sz val="12"/>
        <color theme="1"/>
        <rFont val="Calibri"/>
        <family val="2"/>
        <scheme val="minor"/>
      </rPr>
      <t xml:space="preserve"> parcel-based groundwater budgets are all with 7% difference of groundwater flow model budget </t>
    </r>
    <r>
      <rPr>
        <b/>
        <sz val="12"/>
        <color theme="1"/>
        <rFont val="Calibri"/>
        <family val="2"/>
        <scheme val="minor"/>
      </rPr>
      <t>range</t>
    </r>
  </si>
  <si>
    <t>relative budgets per user group are all within 20-30% of the groundwater model, except PET domestic use</t>
  </si>
  <si>
    <t>correction_range_raw2</t>
  </si>
  <si>
    <t>correction_range_raw</t>
  </si>
  <si>
    <t>% of gw budget mean</t>
  </si>
  <si>
    <t>% of gw budget range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</si>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</sst>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1" fontId="0" fillId="4" borderId="0" xfId="0" applyNumberForma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" fontId="0" fillId="6" borderId="0" xfId="0" applyNumberFormat="1" applyFill="1"/>
    <xf numFmtId="0" fontId="1" fillId="8" borderId="0" xfId="0" applyFont="1" applyFill="1"/>
    <xf numFmtId="1" fontId="1" fillId="9" borderId="0" xfId="0" applyNumberFormat="1" applyFont="1" applyFill="1"/>
    <xf numFmtId="0" fontId="1" fillId="11" borderId="0" xfId="0" applyFont="1" applyFill="1"/>
    <xf numFmtId="0" fontId="2" fillId="10" borderId="0" xfId="0" applyFont="1" applyFill="1"/>
    <xf numFmtId="0" fontId="1" fillId="8" borderId="0" xfId="0" applyFont="1" applyFill="1" applyAlignment="1">
      <alignment horizontal="right"/>
    </xf>
    <xf numFmtId="2" fontId="0" fillId="6" borderId="0" xfId="0" applyNumberFormat="1" applyFill="1" applyAlignment="1">
      <alignment horizontal="left"/>
    </xf>
    <xf numFmtId="2" fontId="0" fillId="14" borderId="0" xfId="0" applyNumberFormat="1" applyFill="1" applyAlignment="1">
      <alignment horizontal="left"/>
    </xf>
    <xf numFmtId="2" fontId="0" fillId="4" borderId="0" xfId="0" applyNumberFormat="1" applyFill="1" applyAlignment="1">
      <alignment horizontal="left"/>
    </xf>
    <xf numFmtId="2" fontId="0" fillId="15" borderId="0" xfId="0" applyNumberFormat="1" applyFill="1" applyAlignment="1">
      <alignment horizontal="left"/>
    </xf>
    <xf numFmtId="2" fontId="0" fillId="8" borderId="0" xfId="0" applyNumberFormat="1" applyFill="1" applyAlignment="1">
      <alignment horizontal="left"/>
    </xf>
    <xf numFmtId="2" fontId="0" fillId="11" borderId="0" xfId="0" applyNumberFormat="1" applyFill="1" applyAlignment="1">
      <alignment horizontal="left"/>
    </xf>
    <xf numFmtId="2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2" fontId="0" fillId="9" borderId="0" xfId="0" applyNumberFormat="1" applyFill="1" applyAlignment="1">
      <alignment horizontal="left"/>
    </xf>
    <xf numFmtId="2" fontId="3" fillId="10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2" fontId="0" fillId="16" borderId="0" xfId="0" applyNumberFormat="1" applyFill="1"/>
    <xf numFmtId="0" fontId="1" fillId="17" borderId="0" xfId="0" applyFont="1" applyFill="1" applyAlignment="1">
      <alignment horizontal="right"/>
    </xf>
    <xf numFmtId="0" fontId="1" fillId="18" borderId="0" xfId="0" applyFont="1" applyFill="1" applyAlignment="1">
      <alignment horizontal="right"/>
    </xf>
    <xf numFmtId="2" fontId="0" fillId="5" borderId="0" xfId="0" applyNumberFormat="1" applyFill="1"/>
    <xf numFmtId="2" fontId="0" fillId="3" borderId="0" xfId="0" applyNumberFormat="1" applyFill="1"/>
    <xf numFmtId="2" fontId="0" fillId="17" borderId="0" xfId="0" applyNumberFormat="1" applyFill="1"/>
    <xf numFmtId="2" fontId="0" fillId="18" borderId="0" xfId="0" applyNumberFormat="1" applyFill="1"/>
    <xf numFmtId="2" fontId="0" fillId="0" borderId="0" xfId="0" applyNumberFormat="1" applyFill="1"/>
    <xf numFmtId="9" fontId="0" fillId="0" borderId="0" xfId="1" applyFont="1"/>
    <xf numFmtId="0" fontId="1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8AD8"/>
      <color rgb="FFEA50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A634-9115-3542-9898-F06EFB74F3FF}">
  <dimension ref="A1:O22"/>
  <sheetViews>
    <sheetView tabSelected="1" zoomScale="188" zoomScaleNormal="188" workbookViewId="0">
      <selection activeCell="E17" sqref="E17"/>
    </sheetView>
  </sheetViews>
  <sheetFormatPr baseColWidth="10" defaultRowHeight="16" x14ac:dyDescent="0.2"/>
  <cols>
    <col min="1" max="1" width="5.6640625" customWidth="1"/>
    <col min="2" max="2" width="17.1640625" customWidth="1"/>
    <col min="3" max="3" width="18.1640625" bestFit="1" customWidth="1"/>
    <col min="4" max="4" width="14.5" bestFit="1" customWidth="1"/>
    <col min="5" max="5" width="15.5" bestFit="1" customWidth="1"/>
    <col min="6" max="6" width="13.6640625" customWidth="1"/>
    <col min="7" max="7" width="12.1640625" customWidth="1"/>
    <col min="8" max="8" width="12.6640625" customWidth="1"/>
    <col min="10" max="10" width="6.83203125" customWidth="1"/>
    <col min="11" max="11" width="17.33203125" bestFit="1" customWidth="1"/>
    <col min="12" max="12" width="13.5" bestFit="1" customWidth="1"/>
    <col min="13" max="13" width="14.5" bestFit="1" customWidth="1"/>
    <col min="14" max="14" width="19.33203125" bestFit="1" customWidth="1"/>
    <col min="15" max="15" width="20.33203125" bestFit="1" customWidth="1"/>
  </cols>
  <sheetData>
    <row r="1" spans="1:15" x14ac:dyDescent="0.2">
      <c r="A1" s="2" t="s">
        <v>0</v>
      </c>
      <c r="B1" s="2" t="s">
        <v>29</v>
      </c>
      <c r="C1" s="2" t="s">
        <v>16</v>
      </c>
      <c r="D1" s="2" t="s">
        <v>15</v>
      </c>
      <c r="E1" s="2" t="s">
        <v>14</v>
      </c>
      <c r="F1" s="2" t="s">
        <v>10</v>
      </c>
      <c r="G1" s="2" t="s">
        <v>12</v>
      </c>
      <c r="H1" s="2" t="s">
        <v>11</v>
      </c>
      <c r="I1" s="2" t="s">
        <v>4</v>
      </c>
      <c r="J1" s="2" t="s">
        <v>6</v>
      </c>
      <c r="K1" s="2" t="s">
        <v>18</v>
      </c>
      <c r="L1" s="2" t="s">
        <v>19</v>
      </c>
      <c r="M1" s="2" t="s">
        <v>17</v>
      </c>
      <c r="N1" s="2" t="s">
        <v>26</v>
      </c>
      <c r="O1" s="2" t="s">
        <v>25</v>
      </c>
    </row>
    <row r="2" spans="1:15" x14ac:dyDescent="0.2">
      <c r="A2" s="9" t="s">
        <v>1</v>
      </c>
      <c r="B2" t="s">
        <v>3</v>
      </c>
      <c r="C2" s="14">
        <v>8469</v>
      </c>
      <c r="D2" s="8">
        <v>8328</v>
      </c>
      <c r="E2" s="7">
        <v>8816</v>
      </c>
      <c r="F2" s="3">
        <v>10400</v>
      </c>
      <c r="G2" s="3">
        <v>8700</v>
      </c>
      <c r="H2" s="3">
        <v>11400</v>
      </c>
      <c r="I2" t="s">
        <v>5</v>
      </c>
      <c r="J2" t="s">
        <v>7</v>
      </c>
      <c r="K2" s="23">
        <f>C2/F2</f>
        <v>0.81432692307692311</v>
      </c>
      <c r="L2" s="22">
        <f>D2/F2</f>
        <v>0.80076923076923079</v>
      </c>
      <c r="M2" s="37">
        <f>E2/F2</f>
        <v>0.84769230769230774</v>
      </c>
      <c r="N2" s="30">
        <f>ABS(G2-D2)/G2</f>
        <v>4.275862068965517E-2</v>
      </c>
      <c r="O2" s="30">
        <f>ABS(G2-E2)/G2</f>
        <v>1.3333333333333334E-2</v>
      </c>
    </row>
    <row r="3" spans="1:15" x14ac:dyDescent="0.2">
      <c r="A3" s="9" t="s">
        <v>1</v>
      </c>
      <c r="B3" t="s">
        <v>9</v>
      </c>
      <c r="C3" s="15">
        <v>6418</v>
      </c>
      <c r="D3" s="10">
        <v>6560</v>
      </c>
      <c r="E3" s="5">
        <v>6072</v>
      </c>
      <c r="F3" s="3">
        <v>9500</v>
      </c>
      <c r="G3" s="3">
        <v>7300</v>
      </c>
      <c r="H3" s="3">
        <v>11200</v>
      </c>
      <c r="I3" t="s">
        <v>5</v>
      </c>
      <c r="J3" t="s">
        <v>7</v>
      </c>
      <c r="K3" s="25">
        <f>C3/F3</f>
        <v>0.67557894736842106</v>
      </c>
      <c r="L3" s="24">
        <f>D3/F3</f>
        <v>0.69052631578947365</v>
      </c>
      <c r="M3" s="38">
        <f>E3/F3</f>
        <v>0.63915789473684215</v>
      </c>
      <c r="N3" s="30">
        <f>ABS(G3-D3)/G3</f>
        <v>0.10136986301369863</v>
      </c>
      <c r="O3" s="30">
        <f>ABS(G3-E3)/G3</f>
        <v>0.16821917808219178</v>
      </c>
    </row>
    <row r="4" spans="1:15" x14ac:dyDescent="0.2">
      <c r="A4" s="43" t="s">
        <v>13</v>
      </c>
      <c r="B4" s="43"/>
      <c r="C4" s="19">
        <f t="shared" ref="C4:H4" si="0">SUM(C2:C3)</f>
        <v>14887</v>
      </c>
      <c r="D4" s="21">
        <f t="shared" si="0"/>
        <v>14888</v>
      </c>
      <c r="E4" s="35">
        <f t="shared" si="0"/>
        <v>14888</v>
      </c>
      <c r="F4" s="2">
        <f t="shared" si="0"/>
        <v>19900</v>
      </c>
      <c r="G4" s="6">
        <f t="shared" si="0"/>
        <v>16000</v>
      </c>
      <c r="H4" s="6">
        <f t="shared" si="0"/>
        <v>22600</v>
      </c>
      <c r="K4" s="27">
        <f>C4/F4</f>
        <v>0.74809045226130655</v>
      </c>
      <c r="L4" s="26">
        <f>D4/F4</f>
        <v>0.74814070351758799</v>
      </c>
      <c r="M4" s="39">
        <f>E4/F4</f>
        <v>0.74814070351758799</v>
      </c>
      <c r="N4" s="30">
        <f>ABS(G4-D4)/G4</f>
        <v>6.9500000000000006E-2</v>
      </c>
      <c r="O4" s="30">
        <f>ABS(G4-E4)/G4</f>
        <v>6.9500000000000006E-2</v>
      </c>
    </row>
    <row r="5" spans="1:15" x14ac:dyDescent="0.2">
      <c r="F5" s="3"/>
      <c r="G5" s="3"/>
      <c r="H5" s="3"/>
      <c r="K5" s="28"/>
      <c r="L5" s="28"/>
      <c r="M5" s="30"/>
      <c r="N5" s="30"/>
      <c r="O5" s="30"/>
    </row>
    <row r="6" spans="1:15" x14ac:dyDescent="0.2">
      <c r="A6" s="12" t="s">
        <v>2</v>
      </c>
      <c r="B6" t="s">
        <v>3</v>
      </c>
      <c r="C6" s="14">
        <v>3815</v>
      </c>
      <c r="D6" s="8">
        <v>4145</v>
      </c>
      <c r="E6" s="7">
        <v>4319</v>
      </c>
      <c r="F6">
        <v>3800</v>
      </c>
      <c r="G6">
        <v>3100</v>
      </c>
      <c r="H6">
        <v>4300</v>
      </c>
      <c r="I6" t="s">
        <v>5</v>
      </c>
      <c r="J6" t="s">
        <v>7</v>
      </c>
      <c r="K6" s="23">
        <f t="shared" ref="K6:L8" si="1">C6/$F6</f>
        <v>1.0039473684210527</v>
      </c>
      <c r="L6" s="22">
        <f t="shared" si="1"/>
        <v>1.0907894736842105</v>
      </c>
      <c r="M6" s="37">
        <f>E6/F6</f>
        <v>1.1365789473684211</v>
      </c>
      <c r="N6" s="30">
        <f>ABS(H6-D6)/H6</f>
        <v>3.604651162790698E-2</v>
      </c>
      <c r="O6" s="30">
        <f>ABS(H6-E6)/H6</f>
        <v>4.4186046511627908E-3</v>
      </c>
    </row>
    <row r="7" spans="1:15" x14ac:dyDescent="0.2">
      <c r="A7" s="12" t="s">
        <v>2</v>
      </c>
      <c r="B7" t="s">
        <v>9</v>
      </c>
      <c r="C7" s="15">
        <v>1770</v>
      </c>
      <c r="D7" s="10">
        <v>1440</v>
      </c>
      <c r="E7" s="5">
        <v>1266</v>
      </c>
      <c r="F7">
        <v>1900</v>
      </c>
      <c r="G7" s="4">
        <v>1400</v>
      </c>
      <c r="H7">
        <v>2000</v>
      </c>
      <c r="I7" t="s">
        <v>5</v>
      </c>
      <c r="J7" t="s">
        <v>7</v>
      </c>
      <c r="K7" s="25">
        <f t="shared" si="1"/>
        <v>0.93157894736842106</v>
      </c>
      <c r="L7" s="24">
        <f t="shared" si="1"/>
        <v>0.75789473684210529</v>
      </c>
      <c r="M7" s="38">
        <f>E7/F7</f>
        <v>0.66631578947368419</v>
      </c>
      <c r="N7" s="41">
        <f>ABS(G7-D7)/G7</f>
        <v>2.8571428571428571E-2</v>
      </c>
      <c r="O7" s="34">
        <f>ABS(G7-E7)/G7</f>
        <v>9.571428571428571E-2</v>
      </c>
    </row>
    <row r="8" spans="1:15" x14ac:dyDescent="0.2">
      <c r="A8" s="43" t="s">
        <v>13</v>
      </c>
      <c r="B8" s="43"/>
      <c r="C8" s="19">
        <f>SUM(C6:C7)</f>
        <v>5585</v>
      </c>
      <c r="D8" s="17">
        <f>SUM(D6:D7)</f>
        <v>5585</v>
      </c>
      <c r="E8" s="35">
        <f>SUM(E6:E7)</f>
        <v>5585</v>
      </c>
      <c r="F8" s="2">
        <f>SUM(F6:F7)</f>
        <v>5700</v>
      </c>
      <c r="G8" s="2">
        <f t="shared" ref="G8:H8" si="2">SUM(G6:G7)</f>
        <v>4500</v>
      </c>
      <c r="H8" s="2">
        <f t="shared" si="2"/>
        <v>6300</v>
      </c>
      <c r="K8" s="27">
        <f t="shared" si="1"/>
        <v>0.97982456140350882</v>
      </c>
      <c r="L8" s="26">
        <f t="shared" si="1"/>
        <v>0.97982456140350882</v>
      </c>
      <c r="M8" s="39">
        <f>E8/F8</f>
        <v>0.97982456140350882</v>
      </c>
      <c r="N8" s="30">
        <v>0</v>
      </c>
      <c r="O8" s="30">
        <v>0</v>
      </c>
    </row>
    <row r="9" spans="1:15" x14ac:dyDescent="0.2">
      <c r="A9" s="6"/>
      <c r="K9" s="30"/>
      <c r="L9" s="29"/>
      <c r="M9" s="30"/>
      <c r="N9" s="30"/>
      <c r="O9" s="30"/>
    </row>
    <row r="10" spans="1:15" x14ac:dyDescent="0.2">
      <c r="A10" s="13" t="s">
        <v>8</v>
      </c>
      <c r="B10" t="s">
        <v>3</v>
      </c>
      <c r="C10" s="14">
        <v>1284</v>
      </c>
      <c r="D10" s="16">
        <v>1582</v>
      </c>
      <c r="E10" s="7">
        <v>1771</v>
      </c>
      <c r="F10">
        <v>2000</v>
      </c>
      <c r="G10">
        <v>1900</v>
      </c>
      <c r="H10" s="4">
        <v>2150</v>
      </c>
      <c r="I10" t="s">
        <v>5</v>
      </c>
      <c r="J10" t="s">
        <v>7</v>
      </c>
      <c r="K10" s="23">
        <f>C10/F10</f>
        <v>0.64200000000000002</v>
      </c>
      <c r="L10" s="22">
        <f>D10/F10</f>
        <v>0.79100000000000004</v>
      </c>
      <c r="M10" s="37">
        <f>E10/F10</f>
        <v>0.88549999999999995</v>
      </c>
      <c r="N10" s="30">
        <f>ABS(G10-D10)/G10</f>
        <v>0.16736842105263158</v>
      </c>
      <c r="O10" s="30">
        <f>ABS(G10-E10)/G10</f>
        <v>6.7894736842105258E-2</v>
      </c>
    </row>
    <row r="11" spans="1:15" x14ac:dyDescent="0.2">
      <c r="A11" s="13" t="s">
        <v>8</v>
      </c>
      <c r="B11" t="s">
        <v>9</v>
      </c>
      <c r="C11" s="15">
        <f>552+502</f>
        <v>1054</v>
      </c>
      <c r="D11" s="11">
        <f>212+545</f>
        <v>757</v>
      </c>
      <c r="E11" s="5">
        <f>82+486</f>
        <v>568</v>
      </c>
      <c r="F11">
        <v>500</v>
      </c>
      <c r="G11">
        <v>300</v>
      </c>
      <c r="H11">
        <v>700</v>
      </c>
      <c r="I11" t="s">
        <v>5</v>
      </c>
      <c r="J11" t="s">
        <v>7</v>
      </c>
      <c r="K11" s="25">
        <f>C11/F11</f>
        <v>2.1080000000000001</v>
      </c>
      <c r="L11" s="24">
        <f>D11/F11</f>
        <v>1.514</v>
      </c>
      <c r="M11" s="38">
        <f>E11/F11</f>
        <v>1.1359999999999999</v>
      </c>
      <c r="N11" s="30">
        <f>ABS(H11-D11)/H11</f>
        <v>8.1428571428571433E-2</v>
      </c>
      <c r="O11" s="30">
        <f>ABS(F11-E11)/F11</f>
        <v>0.13600000000000001</v>
      </c>
    </row>
    <row r="12" spans="1:15" x14ac:dyDescent="0.2">
      <c r="A12" s="43" t="s">
        <v>13</v>
      </c>
      <c r="B12" s="43"/>
      <c r="C12" s="20">
        <f t="shared" ref="C12:H12" si="3">SUM(C10:C11)</f>
        <v>2338</v>
      </c>
      <c r="D12" s="18">
        <f t="shared" si="3"/>
        <v>2339</v>
      </c>
      <c r="E12" s="36">
        <f t="shared" si="3"/>
        <v>2339</v>
      </c>
      <c r="F12" s="2">
        <f t="shared" si="3"/>
        <v>2500</v>
      </c>
      <c r="G12" s="2">
        <f t="shared" si="3"/>
        <v>2200</v>
      </c>
      <c r="H12" s="2">
        <f t="shared" si="3"/>
        <v>2850</v>
      </c>
      <c r="K12" s="32">
        <f>C12/F12</f>
        <v>0.93520000000000003</v>
      </c>
      <c r="L12" s="31">
        <f>D12/F12</f>
        <v>0.93559999999999999</v>
      </c>
      <c r="M12" s="40">
        <f>E12/F12</f>
        <v>0.93559999999999999</v>
      </c>
      <c r="N12" s="30">
        <v>0</v>
      </c>
      <c r="O12" s="30">
        <v>0</v>
      </c>
    </row>
    <row r="13" spans="1:15" x14ac:dyDescent="0.2">
      <c r="E13" s="33"/>
    </row>
    <row r="14" spans="1:15" x14ac:dyDescent="0.2">
      <c r="M14" s="1"/>
    </row>
    <row r="15" spans="1:15" x14ac:dyDescent="0.2">
      <c r="G15" s="4" t="s">
        <v>20</v>
      </c>
    </row>
    <row r="16" spans="1:15" x14ac:dyDescent="0.2">
      <c r="A16" s="2" t="s">
        <v>0</v>
      </c>
      <c r="B16" s="2" t="s">
        <v>27</v>
      </c>
      <c r="C16" s="2" t="s">
        <v>28</v>
      </c>
      <c r="G16" t="s">
        <v>22</v>
      </c>
    </row>
    <row r="17" spans="1:7" x14ac:dyDescent="0.2">
      <c r="A17" t="s">
        <v>1</v>
      </c>
      <c r="B17" s="42">
        <f>E4/F4</f>
        <v>0.74814070351758799</v>
      </c>
      <c r="C17" s="42">
        <f>E4/G4</f>
        <v>0.93049999999999999</v>
      </c>
      <c r="G17" t="s">
        <v>21</v>
      </c>
    </row>
    <row r="18" spans="1:7" x14ac:dyDescent="0.2">
      <c r="A18" t="s">
        <v>2</v>
      </c>
      <c r="B18" s="42">
        <f>E8/F8</f>
        <v>0.97982456140350882</v>
      </c>
      <c r="C18" s="42">
        <v>1</v>
      </c>
    </row>
    <row r="19" spans="1:7" x14ac:dyDescent="0.2">
      <c r="A19" t="s">
        <v>8</v>
      </c>
      <c r="B19" s="42">
        <f>E12/F12</f>
        <v>0.93559999999999999</v>
      </c>
      <c r="C19" s="42">
        <v>1</v>
      </c>
    </row>
    <row r="21" spans="1:7" x14ac:dyDescent="0.2">
      <c r="G21" t="s">
        <v>23</v>
      </c>
    </row>
    <row r="22" spans="1:7" x14ac:dyDescent="0.2">
      <c r="G22" t="s">
        <v>24</v>
      </c>
    </row>
  </sheetData>
  <mergeCells count="3">
    <mergeCell ref="A8:B8"/>
    <mergeCell ref="A12:B12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2021-09-16T18:28:42Z</dcterms:created>
  <dcterms:modified xsi:type="dcterms:W3CDTF">2022-01-18T19:33:19Z</dcterms:modified>
</cp:coreProperties>
</file>