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dys\Documents\GitHub\speeduino\reference\hardware\v0.3\Jag_Speedy\Jag_Speedy_VRConditioner\"/>
    </mc:Choice>
  </mc:AlternateContent>
  <xr:revisionPtr revIDLastSave="0" documentId="8_{D8F7267B-D37A-45FA-90D3-853712F475FE}" xr6:coauthVersionLast="45" xr6:coauthVersionMax="45" xr10:uidLastSave="{00000000-0000-0000-0000-000000000000}"/>
  <bookViews>
    <workbookView xWindow="-28920" yWindow="-120" windowWidth="29040" windowHeight="16440" tabRatio="500" xr2:uid="{00000000-000D-0000-FFFF-FFFF00000000}"/>
  </bookViews>
  <sheets>
    <sheet name="VR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1" l="1"/>
  <c r="A5" i="1"/>
  <c r="R5" i="1"/>
  <c r="Q5" i="1"/>
  <c r="O5" i="1"/>
  <c r="N5" i="1"/>
  <c r="A13" i="1"/>
  <c r="R13" i="1"/>
  <c r="A12" i="1"/>
  <c r="R12" i="1"/>
  <c r="A4" i="1"/>
  <c r="R4" i="1"/>
  <c r="A3" i="1"/>
  <c r="R3" i="1"/>
  <c r="S4" i="1"/>
  <c r="A6" i="1"/>
  <c r="S6" i="1"/>
  <c r="A7" i="1"/>
  <c r="S7" i="1"/>
  <c r="A8" i="1"/>
  <c r="S8" i="1"/>
  <c r="A9" i="1"/>
  <c r="S9" i="1"/>
  <c r="S10" i="1"/>
  <c r="S11" i="1"/>
  <c r="S12" i="1"/>
  <c r="S13" i="1"/>
  <c r="A14" i="1"/>
  <c r="S14" i="1"/>
  <c r="S3" i="1"/>
  <c r="O3" i="1"/>
  <c r="O4" i="1"/>
  <c r="O6" i="1"/>
  <c r="O7" i="1"/>
  <c r="O8" i="1"/>
  <c r="O9" i="1"/>
  <c r="O12" i="1"/>
  <c r="O13" i="1"/>
  <c r="O14" i="1"/>
  <c r="O15" i="1"/>
  <c r="N3" i="1"/>
  <c r="N4" i="1"/>
  <c r="N6" i="1"/>
  <c r="N7" i="1"/>
  <c r="N8" i="1"/>
  <c r="N9" i="1"/>
  <c r="N12" i="1"/>
  <c r="N13" i="1"/>
  <c r="N14" i="1"/>
  <c r="N15" i="1"/>
  <c r="R6" i="1"/>
  <c r="R7" i="1"/>
  <c r="R8" i="1"/>
  <c r="R9" i="1"/>
  <c r="R2" i="1"/>
  <c r="Q3" i="1"/>
  <c r="Q4" i="1"/>
  <c r="Q6" i="1"/>
  <c r="Q7" i="1"/>
  <c r="Q8" i="1"/>
  <c r="Q9" i="1"/>
  <c r="Q10" i="1"/>
  <c r="Q11" i="1"/>
  <c r="Q12" i="1"/>
  <c r="Q13" i="1"/>
  <c r="Q14" i="1"/>
  <c r="Q2" i="1"/>
</calcChain>
</file>

<file path=xl/sharedStrings.xml><?xml version="1.0" encoding="utf-8"?>
<sst xmlns="http://schemas.openxmlformats.org/spreadsheetml/2006/main" count="86" uniqueCount="72">
  <si>
    <t>Value</t>
  </si>
  <si>
    <t>Type</t>
  </si>
  <si>
    <t>Information</t>
  </si>
  <si>
    <t>Manufacturer</t>
  </si>
  <si>
    <t>Model#</t>
  </si>
  <si>
    <t>Digikey P/N</t>
  </si>
  <si>
    <t>Note</t>
  </si>
  <si>
    <t>0.01uF</t>
  </si>
  <si>
    <t>1uF</t>
  </si>
  <si>
    <t>10k</t>
  </si>
  <si>
    <t>Yageo</t>
  </si>
  <si>
    <t>1k</t>
  </si>
  <si>
    <t>US Dollars</t>
  </si>
  <si>
    <t>Not including shipping or sales tax</t>
  </si>
  <si>
    <t>Total of Materials:Cost to Manufacture</t>
  </si>
  <si>
    <t>General Description</t>
  </si>
  <si>
    <t>Included</t>
  </si>
  <si>
    <t>Digikey Order</t>
  </si>
  <si>
    <t>Y</t>
  </si>
  <si>
    <t>QTY Full</t>
  </si>
  <si>
    <t>Board Reference Full</t>
  </si>
  <si>
    <t>Mouser P/N</t>
  </si>
  <si>
    <t>Digikey Price (USD)</t>
  </si>
  <si>
    <t>Mouser Price (USD)</t>
  </si>
  <si>
    <t>CTM Full Digikey</t>
  </si>
  <si>
    <t>CTM Full Mouser</t>
  </si>
  <si>
    <t>R3,R5</t>
  </si>
  <si>
    <t>R4,R6,R7,R9,R11,R13</t>
  </si>
  <si>
    <t>C2</t>
  </si>
  <si>
    <t>C3</t>
  </si>
  <si>
    <t>C4,C5</t>
  </si>
  <si>
    <t>311-1.00KCRCT-ND</t>
  </si>
  <si>
    <t>C1</t>
  </si>
  <si>
    <t>1nF</t>
  </si>
  <si>
    <t>0.1uF</t>
  </si>
  <si>
    <t xml:space="preserve">RES SMD 1K OHM 1% 1/8W 0805 </t>
  </si>
  <si>
    <t>Mouser Import</t>
  </si>
  <si>
    <t>RC0805FR-071KL</t>
  </si>
  <si>
    <t xml:space="preserve">RES SMD 10K OHM 5% 1/8W 0805 </t>
  </si>
  <si>
    <t>RC0805JR-0710KL</t>
  </si>
  <si>
    <t>311-10KARCT-ND</t>
  </si>
  <si>
    <t>CC0805KRX7R9BB103</t>
  </si>
  <si>
    <t>311-1136-1-ND</t>
  </si>
  <si>
    <t xml:space="preserve">CAP CER 10000PF 50V X7R 0805 </t>
  </si>
  <si>
    <t>CC0805KKX7R7BB105</t>
  </si>
  <si>
    <t xml:space="preserve">CAP CER 1UF 16V X7R 0805 </t>
  </si>
  <si>
    <t>311-1365-1-ND</t>
  </si>
  <si>
    <t>CC0805KRX7R9BB102</t>
  </si>
  <si>
    <t>311-1127-1-ND</t>
  </si>
  <si>
    <t xml:space="preserve">CAP CER 1000PF 50V X7R 0805 </t>
  </si>
  <si>
    <t>MAX9926</t>
  </si>
  <si>
    <t>MAX9926UAEE+TCT-ND</t>
  </si>
  <si>
    <t>MAX9926UAEE+T</t>
  </si>
  <si>
    <t>Maxim Integrated</t>
  </si>
  <si>
    <t>16-QSOP</t>
  </si>
  <si>
    <t>CC0805ZRY5V9BB104</t>
  </si>
  <si>
    <t>311-1361-1-ND</t>
  </si>
  <si>
    <t xml:space="preserve"> CAP CER 0.1UF 50V Y5V 0805 </t>
  </si>
  <si>
    <t xml:space="preserve">952-2265-ND </t>
  </si>
  <si>
    <t>IC1,</t>
  </si>
  <si>
    <t>Pins for board</t>
  </si>
  <si>
    <t>4 Positions Header, Unshrouded, Breakaway Connector 0.100" (2.54mm) Through Hole Gold</t>
  </si>
  <si>
    <t xml:space="preserve">M20-9990445 </t>
  </si>
  <si>
    <t>0.100"</t>
  </si>
  <si>
    <t>Harwin Inc</t>
  </si>
  <si>
    <t xml:space="preserve">IC SENSOR INTERFACE VARI 16-QSOP </t>
  </si>
  <si>
    <t>Digikey import</t>
  </si>
  <si>
    <t>R10,R12</t>
  </si>
  <si>
    <t>4.3k</t>
  </si>
  <si>
    <t>RES 4.7K OHM 2W 5% AXIAL</t>
  </si>
  <si>
    <t>FMP200JR-52-4K7</t>
  </si>
  <si>
    <t>4.7KZCT-ND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</si>
</sst>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6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4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5"/>
  <sheetViews>
    <sheetView tabSelected="1" zoomScale="99" workbookViewId="0">
      <selection activeCell="D5" sqref="D5"/>
    </sheetView>
  </sheetViews>
  <sheetFormatPr defaultColWidth="11.19921875" defaultRowHeight="15.6"/>
  <cols>
    <col min="1" max="1" width="18.796875" style="13" customWidth="1"/>
    <col min="2" max="2" width="46.69921875" customWidth="1"/>
    <col min="3" max="3" width="15" customWidth="1"/>
    <col min="4" max="4" width="53.19921875" customWidth="1"/>
    <col min="7" max="7" width="15.5" customWidth="1"/>
    <col min="9" max="9" width="24.5" customWidth="1"/>
    <col min="10" max="11" width="28" customWidth="1"/>
    <col min="16" max="16" width="47.796875" customWidth="1"/>
    <col min="17" max="17" width="27.296875" customWidth="1"/>
    <col min="18" max="18" width="28" customWidth="1"/>
    <col min="19" max="19" width="22.296875" customWidth="1"/>
  </cols>
  <sheetData>
    <row r="1" spans="1:19" ht="27" thickBot="1">
      <c r="A1" s="11" t="s">
        <v>19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16</v>
      </c>
      <c r="G1" s="1" t="s">
        <v>3</v>
      </c>
      <c r="H1" s="1" t="s">
        <v>17</v>
      </c>
      <c r="I1" s="1" t="s">
        <v>4</v>
      </c>
      <c r="J1" s="1" t="s">
        <v>5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6</v>
      </c>
      <c r="Q1" s="15" t="s">
        <v>66</v>
      </c>
      <c r="R1" s="15" t="s">
        <v>15</v>
      </c>
      <c r="S1" s="15" t="s">
        <v>36</v>
      </c>
    </row>
    <row r="2" spans="1:19" ht="16.2" thickBot="1">
      <c r="A2" s="12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4" t="str">
        <f t="shared" ref="Q2:Q14" si="0">IF(NOT(J2=""),A2&amp;","&amp;J2,"")</f>
        <v/>
      </c>
      <c r="R2" t="str">
        <f>A2&amp;"x "&amp;C2</f>
        <v xml:space="preserve">x </v>
      </c>
    </row>
    <row r="3" spans="1:19" ht="16.2" thickBot="1">
      <c r="A3" s="14">
        <f>LEN(B3)-LEN(SUBSTITUTE(B3,",",""))+1</f>
        <v>2</v>
      </c>
      <c r="B3" s="4" t="s">
        <v>26</v>
      </c>
      <c r="C3" s="3" t="s">
        <v>11</v>
      </c>
      <c r="D3" s="3" t="s">
        <v>35</v>
      </c>
      <c r="E3" s="3"/>
      <c r="F3" s="3"/>
      <c r="G3" s="3" t="s">
        <v>10</v>
      </c>
      <c r="H3" s="3" t="s">
        <v>18</v>
      </c>
      <c r="I3" s="3" t="s">
        <v>37</v>
      </c>
      <c r="J3" s="2" t="s">
        <v>31</v>
      </c>
      <c r="K3" s="2"/>
      <c r="L3" s="5">
        <v>0.1</v>
      </c>
      <c r="M3" s="5">
        <v>0</v>
      </c>
      <c r="N3" s="6">
        <f t="shared" ref="N3:N9" si="1">L3*A3</f>
        <v>0.2</v>
      </c>
      <c r="O3" s="6">
        <f t="shared" ref="O3:O9" si="2">M3*A3</f>
        <v>0</v>
      </c>
      <c r="P3" s="4"/>
      <c r="Q3" s="4" t="str">
        <f t="shared" si="0"/>
        <v>2,311-1.00KCRCT-ND</v>
      </c>
      <c r="R3" t="str">
        <f>"Resistor - " &amp;A3&amp;"x "&amp;C3</f>
        <v>Resistor - 2x 1k</v>
      </c>
      <c r="S3" t="str">
        <f t="shared" ref="S3:S14" si="3">IF(NOT(K3=""),K3&amp;"|"&amp;A3,"")</f>
        <v/>
      </c>
    </row>
    <row r="4" spans="1:19" ht="16.2" thickBot="1">
      <c r="A4" s="14">
        <f>LEN(B4)-LEN(SUBSTITUTE(B4,",",""))+1</f>
        <v>6</v>
      </c>
      <c r="B4" s="4" t="s">
        <v>27</v>
      </c>
      <c r="C4" s="3" t="s">
        <v>9</v>
      </c>
      <c r="D4" s="2" t="s">
        <v>38</v>
      </c>
      <c r="E4" s="3"/>
      <c r="F4" s="3"/>
      <c r="G4" s="3" t="s">
        <v>10</v>
      </c>
      <c r="H4" s="3" t="s">
        <v>18</v>
      </c>
      <c r="I4" s="3" t="s">
        <v>39</v>
      </c>
      <c r="J4" s="2" t="s">
        <v>40</v>
      </c>
      <c r="K4" s="2"/>
      <c r="L4" s="5">
        <v>0.1</v>
      </c>
      <c r="M4" s="5">
        <v>0</v>
      </c>
      <c r="N4" s="6">
        <f>L4*A4</f>
        <v>0.60000000000000009</v>
      </c>
      <c r="O4" s="6">
        <f>M4*A4</f>
        <v>0</v>
      </c>
      <c r="P4" s="4"/>
      <c r="Q4" s="4" t="str">
        <f t="shared" si="0"/>
        <v>6,311-10KARCT-ND</v>
      </c>
      <c r="R4" t="str">
        <f>"Resistor - " &amp;A4&amp;"x "&amp;C4</f>
        <v>Resistor - 6x 10k</v>
      </c>
      <c r="S4" t="str">
        <f t="shared" si="3"/>
        <v/>
      </c>
    </row>
    <row r="5" spans="1:19" ht="16.2" thickBot="1">
      <c r="A5" s="14">
        <f>LEN(B5)-LEN(SUBSTITUTE(B5,",",""))+1</f>
        <v>2</v>
      </c>
      <c r="B5" s="4" t="s">
        <v>67</v>
      </c>
      <c r="C5" s="3" t="s">
        <v>68</v>
      </c>
      <c r="D5" s="2" t="s">
        <v>69</v>
      </c>
      <c r="E5" s="3"/>
      <c r="F5" s="3"/>
      <c r="G5" s="3" t="s">
        <v>10</v>
      </c>
      <c r="H5" s="3" t="s">
        <v>18</v>
      </c>
      <c r="I5" s="3" t="s">
        <v>70</v>
      </c>
      <c r="J5" s="2" t="s">
        <v>71</v>
      </c>
      <c r="K5" s="2"/>
      <c r="L5" s="5">
        <v>0.2</v>
      </c>
      <c r="M5" s="5"/>
      <c r="N5" s="6">
        <f>L5*A5</f>
        <v>0.4</v>
      </c>
      <c r="O5" s="6">
        <f>M5*A5</f>
        <v>0</v>
      </c>
      <c r="P5" s="4"/>
      <c r="Q5" s="4" t="str">
        <f t="shared" ref="Q5" si="4">IF(NOT(J5=""),A5&amp;","&amp;J5,"")</f>
        <v>2,4.7KZCT-ND</v>
      </c>
      <c r="R5" t="str">
        <f>"Resistor - " &amp;A5&amp;"x "&amp;C5</f>
        <v>Resistor - 2x 4.3k</v>
      </c>
      <c r="S5" t="str">
        <f t="shared" ref="S5" si="5">IF(NOT(K5=""),K5&amp;"|"&amp;A5,"")</f>
        <v/>
      </c>
    </row>
    <row r="6" spans="1:19" ht="16.2" thickBot="1">
      <c r="A6" s="14">
        <f>LEN(B6)-LEN(SUBSTITUTE(B6,",",""))+1</f>
        <v>1</v>
      </c>
      <c r="B6" s="4" t="s">
        <v>28</v>
      </c>
      <c r="C6" s="3" t="s">
        <v>7</v>
      </c>
      <c r="D6" s="3" t="s">
        <v>43</v>
      </c>
      <c r="E6" s="3"/>
      <c r="F6" s="3"/>
      <c r="G6" s="3" t="s">
        <v>10</v>
      </c>
      <c r="H6" s="3" t="s">
        <v>18</v>
      </c>
      <c r="I6" s="3" t="s">
        <v>41</v>
      </c>
      <c r="J6" s="2" t="s">
        <v>42</v>
      </c>
      <c r="K6" s="2"/>
      <c r="L6" s="5">
        <v>0.1</v>
      </c>
      <c r="M6" s="5">
        <v>0</v>
      </c>
      <c r="N6" s="6">
        <f t="shared" si="1"/>
        <v>0.1</v>
      </c>
      <c r="O6" s="6">
        <f t="shared" si="2"/>
        <v>0</v>
      </c>
      <c r="P6" s="4"/>
      <c r="Q6" s="4" t="str">
        <f t="shared" si="0"/>
        <v>1,311-1136-1-ND</v>
      </c>
      <c r="R6" t="str">
        <f>"Capacitor - " &amp;A6&amp;"x "&amp;C6</f>
        <v>Capacitor - 1x 0.01uF</v>
      </c>
      <c r="S6" t="str">
        <f t="shared" si="3"/>
        <v/>
      </c>
    </row>
    <row r="7" spans="1:19" ht="16.2" thickBot="1">
      <c r="A7" s="14">
        <f>LEN(B7)-LEN(SUBSTITUTE(B7,",",""))+1</f>
        <v>1</v>
      </c>
      <c r="B7" s="4" t="s">
        <v>29</v>
      </c>
      <c r="C7" s="3" t="s">
        <v>8</v>
      </c>
      <c r="D7" s="3" t="s">
        <v>45</v>
      </c>
      <c r="E7" s="3"/>
      <c r="F7" s="3"/>
      <c r="G7" s="3" t="s">
        <v>10</v>
      </c>
      <c r="H7" s="3" t="s">
        <v>18</v>
      </c>
      <c r="I7" s="3" t="s">
        <v>44</v>
      </c>
      <c r="J7" s="2" t="s">
        <v>46</v>
      </c>
      <c r="K7" s="2"/>
      <c r="L7" s="5">
        <v>0.1</v>
      </c>
      <c r="M7" s="5">
        <v>0</v>
      </c>
      <c r="N7" s="6">
        <f t="shared" si="1"/>
        <v>0.1</v>
      </c>
      <c r="O7" s="6">
        <f t="shared" si="2"/>
        <v>0</v>
      </c>
      <c r="P7" s="4"/>
      <c r="Q7" s="4" t="str">
        <f t="shared" si="0"/>
        <v>1,311-1365-1-ND</v>
      </c>
      <c r="R7" t="str">
        <f>"Capacitor - " &amp;A7&amp;"x "&amp;C7</f>
        <v>Capacitor - 1x 1uF</v>
      </c>
      <c r="S7" t="str">
        <f t="shared" si="3"/>
        <v/>
      </c>
    </row>
    <row r="8" spans="1:19" ht="16.2" thickBot="1">
      <c r="A8" s="14">
        <f t="shared" ref="A8:A9" si="6">LEN(B8)-LEN(SUBSTITUTE(B8,",",""))+1</f>
        <v>2</v>
      </c>
      <c r="B8" s="4" t="s">
        <v>30</v>
      </c>
      <c r="C8" s="3" t="s">
        <v>33</v>
      </c>
      <c r="D8" s="2" t="s">
        <v>49</v>
      </c>
      <c r="E8" s="3"/>
      <c r="F8" s="3"/>
      <c r="G8" s="3" t="s">
        <v>10</v>
      </c>
      <c r="H8" s="3" t="s">
        <v>18</v>
      </c>
      <c r="I8" s="3" t="s">
        <v>47</v>
      </c>
      <c r="J8" s="2" t="s">
        <v>48</v>
      </c>
      <c r="K8" s="2"/>
      <c r="L8" s="5">
        <v>0.1</v>
      </c>
      <c r="M8" s="5">
        <v>0</v>
      </c>
      <c r="N8" s="6">
        <f t="shared" si="1"/>
        <v>0.2</v>
      </c>
      <c r="O8" s="6">
        <f t="shared" si="2"/>
        <v>0</v>
      </c>
      <c r="P8" s="4"/>
      <c r="Q8" s="4" t="str">
        <f t="shared" si="0"/>
        <v>2,311-1127-1-ND</v>
      </c>
      <c r="R8" t="str">
        <f>"Capacitor - " &amp;A8&amp;"x "&amp;C8</f>
        <v>Capacitor - 2x 1nF</v>
      </c>
      <c r="S8" t="str">
        <f t="shared" si="3"/>
        <v/>
      </c>
    </row>
    <row r="9" spans="1:19" ht="16.2" thickBot="1">
      <c r="A9" s="14">
        <f t="shared" si="6"/>
        <v>1</v>
      </c>
      <c r="B9" s="4" t="s">
        <v>32</v>
      </c>
      <c r="C9" s="3" t="s">
        <v>34</v>
      </c>
      <c r="D9" s="2" t="s">
        <v>57</v>
      </c>
      <c r="E9" s="3"/>
      <c r="F9" s="3"/>
      <c r="G9" s="3" t="s">
        <v>10</v>
      </c>
      <c r="H9" s="3" t="s">
        <v>18</v>
      </c>
      <c r="I9" s="3" t="s">
        <v>55</v>
      </c>
      <c r="J9" s="2" t="s">
        <v>56</v>
      </c>
      <c r="K9" s="2"/>
      <c r="L9" s="5">
        <v>0.1</v>
      </c>
      <c r="M9" s="5">
        <v>0</v>
      </c>
      <c r="N9" s="6">
        <f t="shared" si="1"/>
        <v>0.1</v>
      </c>
      <c r="O9" s="6">
        <f t="shared" si="2"/>
        <v>0</v>
      </c>
      <c r="P9" s="4"/>
      <c r="Q9" s="4" t="str">
        <f t="shared" si="0"/>
        <v>1,311-1361-1-ND</v>
      </c>
      <c r="R9" t="str">
        <f>"Capacitor - " &amp;A9&amp;"x "&amp;C9</f>
        <v>Capacitor - 1x 0.1uF</v>
      </c>
      <c r="S9" t="str">
        <f t="shared" si="3"/>
        <v/>
      </c>
    </row>
    <row r="10" spans="1:19" ht="16.2" thickBot="1">
      <c r="A10" s="12"/>
      <c r="B10" s="4"/>
      <c r="C10" s="3"/>
      <c r="D10" s="3"/>
      <c r="E10" s="3"/>
      <c r="F10" s="3"/>
      <c r="G10" s="3"/>
      <c r="H10" s="3"/>
      <c r="I10" s="3"/>
      <c r="J10" s="2"/>
      <c r="K10" s="2"/>
      <c r="L10" s="3"/>
      <c r="M10" s="3"/>
      <c r="N10" s="3"/>
      <c r="O10" s="6"/>
      <c r="P10" s="4"/>
      <c r="Q10" s="4" t="str">
        <f t="shared" si="0"/>
        <v/>
      </c>
      <c r="S10" t="str">
        <f t="shared" si="3"/>
        <v/>
      </c>
    </row>
    <row r="11" spans="1:19" ht="16.2" thickBot="1">
      <c r="A11" s="12"/>
      <c r="B11" s="4"/>
      <c r="C11" s="3"/>
      <c r="D11" s="3"/>
      <c r="E11" s="3"/>
      <c r="F11" s="3"/>
      <c r="G11" s="3"/>
      <c r="H11" s="3"/>
      <c r="I11" s="3"/>
      <c r="J11" s="2"/>
      <c r="K11" s="2"/>
      <c r="L11" s="3"/>
      <c r="M11" s="3"/>
      <c r="N11" s="3"/>
      <c r="O11" s="6"/>
      <c r="P11" s="4"/>
      <c r="Q11" s="4" t="str">
        <f t="shared" si="0"/>
        <v/>
      </c>
      <c r="S11" t="str">
        <f t="shared" si="3"/>
        <v/>
      </c>
    </row>
    <row r="12" spans="1:19" ht="16.2" thickBot="1">
      <c r="A12" s="14">
        <f>LEN(B12)-LEN(SUBSTITUTE(B12,",",""))+1</f>
        <v>1</v>
      </c>
      <c r="B12" s="4" t="s">
        <v>50</v>
      </c>
      <c r="C12" s="3"/>
      <c r="D12" s="7" t="s">
        <v>65</v>
      </c>
      <c r="E12" s="3" t="s">
        <v>54</v>
      </c>
      <c r="F12" s="3"/>
      <c r="G12" s="3" t="s">
        <v>53</v>
      </c>
      <c r="H12" s="3" t="s">
        <v>18</v>
      </c>
      <c r="I12" s="7" t="s">
        <v>52</v>
      </c>
      <c r="J12" s="2" t="s">
        <v>51</v>
      </c>
      <c r="K12" s="2"/>
      <c r="L12" s="5">
        <v>7.19</v>
      </c>
      <c r="M12" s="5">
        <v>0</v>
      </c>
      <c r="N12" s="6">
        <f>L12*A12</f>
        <v>7.19</v>
      </c>
      <c r="O12" s="6">
        <f>M12*A12</f>
        <v>0</v>
      </c>
      <c r="P12" s="4"/>
      <c r="Q12" s="4" t="str">
        <f t="shared" si="0"/>
        <v>1,MAX9926UAEE+TCT-ND</v>
      </c>
      <c r="R12" t="str">
        <f>"IC- " &amp;A12&amp;"x "&amp;C12</f>
        <v xml:space="preserve">IC- 1x </v>
      </c>
      <c r="S12" t="str">
        <f t="shared" si="3"/>
        <v/>
      </c>
    </row>
    <row r="13" spans="1:19" ht="27" thickBot="1">
      <c r="A13" s="14">
        <f>LEN(B13)-LEN(SUBSTITUTE(B13,",",""))+1</f>
        <v>2</v>
      </c>
      <c r="B13" s="4" t="s">
        <v>59</v>
      </c>
      <c r="C13" s="3" t="s">
        <v>63</v>
      </c>
      <c r="D13" s="3" t="s">
        <v>61</v>
      </c>
      <c r="E13" s="3" t="s">
        <v>60</v>
      </c>
      <c r="F13" s="3"/>
      <c r="G13" s="3" t="s">
        <v>64</v>
      </c>
      <c r="H13" s="3" t="s">
        <v>18</v>
      </c>
      <c r="I13" s="3" t="s">
        <v>62</v>
      </c>
      <c r="J13" s="2" t="s">
        <v>58</v>
      </c>
      <c r="K13" s="2"/>
      <c r="L13" s="5">
        <v>0.14000000000000001</v>
      </c>
      <c r="M13" s="5">
        <v>0</v>
      </c>
      <c r="N13" s="6">
        <f>L13*A13</f>
        <v>0.28000000000000003</v>
      </c>
      <c r="O13" s="6">
        <f>M13*A13</f>
        <v>0</v>
      </c>
      <c r="P13" s="4"/>
      <c r="Q13" s="4" t="str">
        <f t="shared" si="0"/>
        <v xml:space="preserve">2,952-2265-ND </v>
      </c>
      <c r="R13" t="str">
        <f>"Pins- " &amp;A13&amp;"x "&amp;C13</f>
        <v>Pins- 2x 0.100"</v>
      </c>
      <c r="S13" t="str">
        <f t="shared" si="3"/>
        <v/>
      </c>
    </row>
    <row r="14" spans="1:19" ht="16.2" thickBot="1">
      <c r="A14" s="14">
        <f>LEN(B14)-LEN(SUBSTITUTE(B14,",",""))+1</f>
        <v>1</v>
      </c>
      <c r="B14" s="4"/>
      <c r="C14" s="3"/>
      <c r="D14" s="3"/>
      <c r="E14" s="3"/>
      <c r="F14" s="3"/>
      <c r="G14" s="3"/>
      <c r="H14" s="3"/>
      <c r="I14" s="3"/>
      <c r="J14" s="2"/>
      <c r="K14" s="2"/>
      <c r="L14" s="5">
        <v>0</v>
      </c>
      <c r="M14" s="5">
        <v>0</v>
      </c>
      <c r="N14" s="6">
        <f>L14*A14</f>
        <v>0</v>
      </c>
      <c r="O14" s="6">
        <f>M14*A14</f>
        <v>0</v>
      </c>
      <c r="P14" s="4"/>
      <c r="Q14" s="4" t="str">
        <f t="shared" si="0"/>
        <v/>
      </c>
      <c r="S14" t="str">
        <f t="shared" si="3"/>
        <v/>
      </c>
    </row>
    <row r="15" spans="1:19" ht="16.2" thickBot="1">
      <c r="A15" s="12"/>
      <c r="B15" s="4"/>
      <c r="C15" s="3"/>
      <c r="D15" s="3"/>
      <c r="E15" s="3"/>
      <c r="F15" s="16"/>
      <c r="G15" s="4"/>
      <c r="H15" s="8"/>
      <c r="I15" s="18" t="s">
        <v>14</v>
      </c>
      <c r="J15" s="19"/>
      <c r="K15" s="17"/>
      <c r="L15" s="1" t="s">
        <v>12</v>
      </c>
      <c r="M15" s="1"/>
      <c r="N15" s="10">
        <f>SUM(N2:N14)</f>
        <v>9.17</v>
      </c>
      <c r="O15" s="10">
        <f>SUM(O2:O14)</f>
        <v>0</v>
      </c>
      <c r="P15" s="9" t="s">
        <v>13</v>
      </c>
    </row>
  </sheetData>
  <mergeCells count="1">
    <mergeCell ref="I15:J15"/>
  </mergeCells>
  <phoneticPr fontId="5" type="noConversion"/>
  <pageMargins left="0.75000000000000011" right="0.75000000000000011" top="1" bottom="1" header="0.5" footer="0.5"/>
  <pageSetup paperSize="9" scale="35" fitToHeight="2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Andy Stevenson</cp:lastModifiedBy>
  <cp:lastPrinted>2015-05-01T11:02:39Z</cp:lastPrinted>
  <dcterms:created xsi:type="dcterms:W3CDTF">2014-08-24T22:56:25Z</dcterms:created>
  <dcterms:modified xsi:type="dcterms:W3CDTF">2020-07-14T14:34:31Z</dcterms:modified>
</cp:coreProperties>
</file>