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E:\Projects\Aurora\ColorTubes\-расчеты\"/>
    </mc:Choice>
  </mc:AlternateContent>
  <xr:revisionPtr revIDLastSave="0" documentId="13_ncr:1_{6717CCBF-4A79-4258-8DFA-9B8FA042257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бутылка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9" i="1" l="1"/>
  <c r="D89" i="1"/>
  <c r="D51" i="1"/>
  <c r="H283" i="1"/>
  <c r="H213" i="1"/>
  <c r="H143" i="1"/>
  <c r="H73" i="1"/>
  <c r="C283" i="1"/>
  <c r="C213" i="1"/>
  <c r="C143" i="1"/>
  <c r="C73" i="1"/>
  <c r="J23" i="1" l="1"/>
  <c r="J22" i="1"/>
  <c r="I23" i="1"/>
  <c r="I22" i="1"/>
  <c r="J21" i="1"/>
  <c r="J20" i="1"/>
  <c r="I21" i="1"/>
  <c r="I20" i="1"/>
  <c r="J19" i="1"/>
  <c r="I19" i="1"/>
  <c r="H32" i="1"/>
  <c r="G32" i="1"/>
  <c r="B32" i="1"/>
  <c r="C32" i="1"/>
  <c r="F28" i="1"/>
  <c r="G28" i="1" s="1"/>
  <c r="C28" i="1"/>
  <c r="F23" i="1"/>
  <c r="E23" i="1"/>
  <c r="F22" i="1"/>
  <c r="E22" i="1"/>
  <c r="F21" i="1"/>
  <c r="E21" i="1"/>
  <c r="F20" i="1"/>
  <c r="E20" i="1"/>
  <c r="F19" i="1"/>
  <c r="E19" i="1"/>
  <c r="E18" i="1"/>
  <c r="C26" i="1"/>
  <c r="B26" i="1"/>
  <c r="H34" i="1" l="1"/>
  <c r="B37" i="1"/>
  <c r="B36" i="1"/>
  <c r="C34" i="1"/>
  <c r="C37" i="1"/>
  <c r="C36" i="1"/>
  <c r="C33" i="1"/>
  <c r="C35" i="1"/>
  <c r="H33" i="1"/>
  <c r="H35" i="1"/>
  <c r="G34" i="1"/>
  <c r="G37" i="1"/>
  <c r="B33" i="1"/>
  <c r="B34" i="1"/>
  <c r="B35" i="1"/>
  <c r="H37" i="1"/>
  <c r="H36" i="1"/>
  <c r="G36" i="1"/>
  <c r="G33" i="1"/>
  <c r="G35" i="1"/>
  <c r="D26" i="1"/>
  <c r="C51" i="1" l="1"/>
  <c r="A51" i="1" s="1"/>
  <c r="B51" i="1" s="1"/>
  <c r="C53" i="1"/>
  <c r="C48" i="1"/>
  <c r="C52" i="1"/>
  <c r="A52" i="1" s="1"/>
  <c r="B52" i="1" s="1"/>
  <c r="H53" i="1"/>
  <c r="F53" i="1" s="1"/>
  <c r="G53" i="1" s="1"/>
  <c r="H51" i="1"/>
  <c r="F51" i="1" s="1"/>
  <c r="G51" i="1" s="1"/>
  <c r="H49" i="1"/>
  <c r="F49" i="1" s="1"/>
  <c r="G49" i="1" s="1"/>
  <c r="H52" i="1"/>
  <c r="F52" i="1" s="1"/>
  <c r="G52" i="1" s="1"/>
  <c r="H50" i="1"/>
  <c r="F50" i="1" s="1"/>
  <c r="G50" i="1" s="1"/>
  <c r="H48" i="1"/>
  <c r="C50" i="1"/>
  <c r="A50" i="1" s="1"/>
  <c r="B50" i="1" s="1"/>
  <c r="C49" i="1"/>
  <c r="A49" i="1" s="1"/>
  <c r="B49" i="1" s="1"/>
  <c r="A53" i="1"/>
  <c r="B53" i="1" s="1"/>
  <c r="B41" i="1"/>
  <c r="C41" i="1" s="1"/>
  <c r="G45" i="1"/>
  <c r="B42" i="1"/>
  <c r="C42" i="1" s="1"/>
  <c r="B44" i="1"/>
  <c r="C44" i="1" s="1"/>
  <c r="B43" i="1"/>
  <c r="C43" i="1" s="1"/>
  <c r="B45" i="1"/>
  <c r="C45" i="1" s="1"/>
  <c r="G43" i="1"/>
  <c r="H43" i="1" s="1"/>
  <c r="H45" i="1"/>
  <c r="G44" i="1"/>
  <c r="H44" i="1" s="1"/>
  <c r="G41" i="1"/>
  <c r="H41" i="1" s="1"/>
  <c r="G42" i="1"/>
  <c r="H42" i="1" s="1"/>
  <c r="F48" i="1" l="1"/>
  <c r="I56" i="1"/>
  <c r="A48" i="1"/>
  <c r="D56" i="1"/>
  <c r="I65" i="1" l="1"/>
  <c r="H129" i="1" s="1"/>
  <c r="D65" i="1"/>
  <c r="G48" i="1"/>
  <c r="G56" i="1" s="1"/>
  <c r="F56" i="1"/>
  <c r="F57" i="1" s="1"/>
  <c r="B48" i="1"/>
  <c r="A56" i="1"/>
  <c r="A57" i="1" s="1"/>
  <c r="H120" i="1" l="1"/>
  <c r="H130" i="1" s="1"/>
  <c r="C120" i="1"/>
  <c r="C130" i="1" s="1"/>
  <c r="C129" i="1"/>
  <c r="F58" i="1"/>
  <c r="I57" i="1"/>
  <c r="H57" i="1"/>
  <c r="H56" i="1"/>
  <c r="G65" i="1" s="1"/>
  <c r="A58" i="1"/>
  <c r="D57" i="1"/>
  <c r="C57" i="1"/>
  <c r="B56" i="1"/>
  <c r="C56" i="1"/>
  <c r="I66" i="1" l="1"/>
  <c r="G71" i="1" s="1"/>
  <c r="G120" i="1"/>
  <c r="G130" i="1" s="1"/>
  <c r="H65" i="1"/>
  <c r="B65" i="1"/>
  <c r="B120" i="1" s="1"/>
  <c r="B130" i="1" s="1"/>
  <c r="C65" i="1"/>
  <c r="B129" i="1" s="1"/>
  <c r="B57" i="1"/>
  <c r="D66" i="1"/>
  <c r="G57" i="1"/>
  <c r="I58" i="1"/>
  <c r="H58" i="1"/>
  <c r="F59" i="1"/>
  <c r="C58" i="1"/>
  <c r="D58" i="1"/>
  <c r="A59" i="1"/>
  <c r="H66" i="1" l="1"/>
  <c r="G66" i="1"/>
  <c r="G69" i="1"/>
  <c r="G129" i="1"/>
  <c r="B71" i="1"/>
  <c r="B69" i="1"/>
  <c r="B66" i="1"/>
  <c r="C66" i="1"/>
  <c r="G58" i="1"/>
  <c r="B58" i="1"/>
  <c r="I59" i="1"/>
  <c r="H59" i="1"/>
  <c r="F60" i="1"/>
  <c r="C59" i="1"/>
  <c r="A60" i="1"/>
  <c r="D59" i="1"/>
  <c r="G70" i="1" l="1"/>
  <c r="G72" i="1" s="1"/>
  <c r="I70" i="1" s="1"/>
  <c r="H69" i="1"/>
  <c r="I64" i="1"/>
  <c r="D64" i="1"/>
  <c r="B73" i="1" s="1"/>
  <c r="C69" i="1"/>
  <c r="B70" i="1"/>
  <c r="G59" i="1"/>
  <c r="B59" i="1"/>
  <c r="I60" i="1"/>
  <c r="H60" i="1"/>
  <c r="D60" i="1"/>
  <c r="C60" i="1"/>
  <c r="G73" i="1" l="1"/>
  <c r="I67" i="1"/>
  <c r="I69" i="1"/>
  <c r="B72" i="1"/>
  <c r="D70" i="1" s="1"/>
  <c r="D67" i="1"/>
  <c r="A78" i="1" s="1"/>
  <c r="G60" i="1"/>
  <c r="B60" i="1"/>
  <c r="D69" i="1" l="1"/>
  <c r="F78" i="1"/>
  <c r="H87" i="1"/>
  <c r="I71" i="1"/>
  <c r="I72" i="1" s="1"/>
  <c r="C87" i="1"/>
  <c r="D71" i="1"/>
  <c r="D73" i="1" s="1"/>
  <c r="I73" i="1" l="1"/>
  <c r="H71" i="1" s="1"/>
  <c r="I74" i="1" s="1"/>
  <c r="I76" i="1" s="1"/>
  <c r="I79" i="1" s="1"/>
  <c r="H80" i="1"/>
  <c r="G80" i="1"/>
  <c r="I80" i="1"/>
  <c r="D80" i="1"/>
  <c r="C80" i="1"/>
  <c r="B80" i="1"/>
  <c r="D72" i="1"/>
  <c r="C71" i="1" s="1"/>
  <c r="C70" i="1" s="1"/>
  <c r="H121" i="1" l="1"/>
  <c r="H128" i="1"/>
  <c r="G74" i="1"/>
  <c r="G76" i="1" s="1"/>
  <c r="H74" i="1"/>
  <c r="H76" i="1" s="1"/>
  <c r="H70" i="1"/>
  <c r="G84" i="1"/>
  <c r="G85" i="1"/>
  <c r="B84" i="1"/>
  <c r="C74" i="1"/>
  <c r="C76" i="1" s="1"/>
  <c r="B128" i="1" s="1"/>
  <c r="B74" i="1"/>
  <c r="B76" i="1" s="1"/>
  <c r="G121" i="1" l="1"/>
  <c r="G79" i="1"/>
  <c r="H79" i="1"/>
  <c r="G128" i="1"/>
  <c r="B121" i="1"/>
  <c r="B79" i="1"/>
  <c r="C79" i="1"/>
  <c r="D74" i="1"/>
  <c r="D76" i="1" s="1"/>
  <c r="I78" i="1" l="1"/>
  <c r="G83" i="1"/>
  <c r="B83" i="1"/>
  <c r="C83" i="1" s="1"/>
  <c r="C121" i="1"/>
  <c r="D79" i="1"/>
  <c r="C128" i="1"/>
  <c r="H83" i="1" l="1"/>
  <c r="G86" i="1"/>
  <c r="I84" i="1" s="1"/>
  <c r="G87" i="1"/>
  <c r="I81" i="1"/>
  <c r="B85" i="1"/>
  <c r="B86" i="1" s="1"/>
  <c r="D78" i="1"/>
  <c r="H101" i="1" l="1"/>
  <c r="F92" i="1"/>
  <c r="I83" i="1"/>
  <c r="I85" i="1" s="1"/>
  <c r="I86" i="1" s="1"/>
  <c r="H85" i="1"/>
  <c r="I87" i="1"/>
  <c r="D81" i="1"/>
  <c r="B87" i="1"/>
  <c r="D84" i="1"/>
  <c r="D83" i="1"/>
  <c r="I94" i="1" l="1"/>
  <c r="G94" i="1"/>
  <c r="H94" i="1"/>
  <c r="I88" i="1"/>
  <c r="I90" i="1" s="1"/>
  <c r="H84" i="1"/>
  <c r="H88" i="1"/>
  <c r="H90" i="1" s="1"/>
  <c r="G88" i="1"/>
  <c r="G90" i="1" s="1"/>
  <c r="A92" i="1"/>
  <c r="D85" i="1"/>
  <c r="D86" i="1" s="1"/>
  <c r="C101" i="1"/>
  <c r="G98" i="1" l="1"/>
  <c r="H93" i="1"/>
  <c r="G127" i="1"/>
  <c r="I93" i="1"/>
  <c r="H127" i="1"/>
  <c r="H122" i="1"/>
  <c r="G122" i="1"/>
  <c r="G93" i="1"/>
  <c r="D87" i="1"/>
  <c r="C85" i="1" s="1"/>
  <c r="D88" i="1" s="1"/>
  <c r="D90" i="1" s="1"/>
  <c r="D94" i="1"/>
  <c r="B94" i="1"/>
  <c r="C94" i="1"/>
  <c r="G99" i="1" l="1"/>
  <c r="I92" i="1"/>
  <c r="G97" i="1"/>
  <c r="C122" i="1"/>
  <c r="D93" i="1"/>
  <c r="C127" i="1"/>
  <c r="C84" i="1"/>
  <c r="B88" i="1"/>
  <c r="B90" i="1" s="1"/>
  <c r="C88" i="1"/>
  <c r="C90" i="1" s="1"/>
  <c r="B98" i="1"/>
  <c r="G101" i="1" l="1"/>
  <c r="I95" i="1"/>
  <c r="H97" i="1"/>
  <c r="G100" i="1"/>
  <c r="I98" i="1" s="1"/>
  <c r="C93" i="1"/>
  <c r="B127" i="1"/>
  <c r="B99" i="1"/>
  <c r="B93" i="1"/>
  <c r="B122" i="1"/>
  <c r="I97" i="1" l="1"/>
  <c r="H115" i="1"/>
  <c r="F106" i="1"/>
  <c r="D92" i="1"/>
  <c r="B97" i="1"/>
  <c r="B100" i="1" s="1"/>
  <c r="D98" i="1" s="1"/>
  <c r="G108" i="1" l="1"/>
  <c r="I108" i="1"/>
  <c r="H108" i="1"/>
  <c r="F134" i="1"/>
  <c r="I99" i="1"/>
  <c r="I100" i="1" s="1"/>
  <c r="B101" i="1"/>
  <c r="D95" i="1"/>
  <c r="D97" i="1"/>
  <c r="C97" i="1"/>
  <c r="G112" i="1" l="1"/>
  <c r="I101" i="1"/>
  <c r="H99" i="1" s="1"/>
  <c r="H136" i="1"/>
  <c r="G136" i="1"/>
  <c r="I136" i="1"/>
  <c r="A106" i="1"/>
  <c r="A134" i="1" s="1"/>
  <c r="C115" i="1"/>
  <c r="D99" i="1"/>
  <c r="D100" i="1" s="1"/>
  <c r="G140" i="1" l="1"/>
  <c r="G102" i="1"/>
  <c r="G104" i="1" s="1"/>
  <c r="I102" i="1"/>
  <c r="I104" i="1" s="1"/>
  <c r="H102" i="1"/>
  <c r="H104" i="1" s="1"/>
  <c r="H98" i="1"/>
  <c r="C108" i="1"/>
  <c r="B108" i="1"/>
  <c r="D108" i="1"/>
  <c r="D136" i="1"/>
  <c r="C136" i="1"/>
  <c r="B136" i="1"/>
  <c r="D101" i="1"/>
  <c r="C99" i="1" s="1"/>
  <c r="H107" i="1" l="1"/>
  <c r="G126" i="1"/>
  <c r="G107" i="1"/>
  <c r="G123" i="1"/>
  <c r="H126" i="1"/>
  <c r="H123" i="1"/>
  <c r="I107" i="1"/>
  <c r="B112" i="1"/>
  <c r="B140" i="1"/>
  <c r="D102" i="1"/>
  <c r="D104" i="1" s="1"/>
  <c r="B102" i="1"/>
  <c r="B104" i="1" s="1"/>
  <c r="C102" i="1"/>
  <c r="C104" i="1" s="1"/>
  <c r="C98" i="1"/>
  <c r="I106" i="1" l="1"/>
  <c r="G113" i="1"/>
  <c r="G111" i="1"/>
  <c r="B107" i="1"/>
  <c r="B123" i="1"/>
  <c r="B126" i="1"/>
  <c r="C107" i="1"/>
  <c r="C123" i="1"/>
  <c r="C126" i="1"/>
  <c r="D107" i="1"/>
  <c r="H111" i="1" l="1"/>
  <c r="I109" i="1"/>
  <c r="J62" i="1" s="1"/>
  <c r="G115" i="1"/>
  <c r="G114" i="1"/>
  <c r="I112" i="1" s="1"/>
  <c r="B111" i="1"/>
  <c r="D106" i="1"/>
  <c r="D109" i="1" s="1"/>
  <c r="E62" i="1" s="1"/>
  <c r="B113" i="1"/>
  <c r="B114" i="1" s="1"/>
  <c r="D112" i="1" s="1"/>
  <c r="I111" i="1" l="1"/>
  <c r="B115" i="1"/>
  <c r="C111" i="1"/>
  <c r="D111" i="1"/>
  <c r="I113" i="1" l="1"/>
  <c r="I115" i="1" s="1"/>
  <c r="D113" i="1"/>
  <c r="D114" i="1" s="1"/>
  <c r="I114" i="1" l="1"/>
  <c r="H113" i="1" s="1"/>
  <c r="D115" i="1"/>
  <c r="C113" i="1" s="1"/>
  <c r="G116" i="1" l="1"/>
  <c r="G118" i="1" s="1"/>
  <c r="H116" i="1"/>
  <c r="H118" i="1" s="1"/>
  <c r="I116" i="1"/>
  <c r="I118" i="1" s="1"/>
  <c r="H112" i="1"/>
  <c r="C112" i="1"/>
  <c r="D116" i="1"/>
  <c r="D118" i="1" s="1"/>
  <c r="B116" i="1"/>
  <c r="B118" i="1" s="1"/>
  <c r="C116" i="1"/>
  <c r="C118" i="1" s="1"/>
  <c r="I135" i="1" l="1"/>
  <c r="H125" i="1"/>
  <c r="H124" i="1"/>
  <c r="G135" i="1"/>
  <c r="G124" i="1"/>
  <c r="H135" i="1"/>
  <c r="G125" i="1"/>
  <c r="B125" i="1"/>
  <c r="C135" i="1"/>
  <c r="D135" i="1"/>
  <c r="C125" i="1"/>
  <c r="C124" i="1"/>
  <c r="B124" i="1"/>
  <c r="B135" i="1"/>
  <c r="B190" i="1" s="1"/>
  <c r="B200" i="1" s="1"/>
  <c r="I134" i="1" l="1"/>
  <c r="H190" i="1"/>
  <c r="H200" i="1" s="1"/>
  <c r="G141" i="1"/>
  <c r="H199" i="1"/>
  <c r="G139" i="1"/>
  <c r="G199" i="1"/>
  <c r="G190" i="1"/>
  <c r="G200" i="1" s="1"/>
  <c r="B199" i="1"/>
  <c r="B139" i="1"/>
  <c r="C190" i="1"/>
  <c r="C200" i="1" s="1"/>
  <c r="D134" i="1"/>
  <c r="C199" i="1"/>
  <c r="B141" i="1"/>
  <c r="B142" i="1" l="1"/>
  <c r="D140" i="1" s="1"/>
  <c r="G142" i="1"/>
  <c r="I140" i="1" s="1"/>
  <c r="I137" i="1"/>
  <c r="G143" i="1"/>
  <c r="H139" i="1"/>
  <c r="B143" i="1"/>
  <c r="D137" i="1"/>
  <c r="A148" i="1" s="1"/>
  <c r="C139" i="1"/>
  <c r="D139" i="1" l="1"/>
  <c r="D141" i="1" s="1"/>
  <c r="D142" i="1" s="1"/>
  <c r="I139" i="1"/>
  <c r="I141" i="1" s="1"/>
  <c r="I143" i="1" s="1"/>
  <c r="H157" i="1"/>
  <c r="F148" i="1"/>
  <c r="C141" i="1"/>
  <c r="C140" i="1" s="1"/>
  <c r="C157" i="1"/>
  <c r="D143" i="1" l="1"/>
  <c r="I142" i="1"/>
  <c r="H141" i="1" s="1"/>
  <c r="H144" i="1" s="1"/>
  <c r="H146" i="1" s="1"/>
  <c r="H140" i="1"/>
  <c r="I150" i="1"/>
  <c r="G150" i="1"/>
  <c r="H150" i="1"/>
  <c r="D144" i="1"/>
  <c r="D146" i="1" s="1"/>
  <c r="C198" i="1" s="1"/>
  <c r="B144" i="1"/>
  <c r="B146" i="1" s="1"/>
  <c r="B149" i="1" s="1"/>
  <c r="C144" i="1"/>
  <c r="C146" i="1" s="1"/>
  <c r="B198" i="1" s="1"/>
  <c r="D150" i="1"/>
  <c r="C150" i="1"/>
  <c r="B150" i="1"/>
  <c r="D149" i="1" l="1"/>
  <c r="B155" i="1" s="1"/>
  <c r="B191" i="1"/>
  <c r="I144" i="1"/>
  <c r="I146" i="1" s="1"/>
  <c r="I149" i="1" s="1"/>
  <c r="G198" i="1"/>
  <c r="H149" i="1"/>
  <c r="G144" i="1"/>
  <c r="G146" i="1" s="1"/>
  <c r="G191" i="1" s="1"/>
  <c r="G154" i="1"/>
  <c r="H198" i="1"/>
  <c r="C149" i="1"/>
  <c r="B153" i="1" s="1"/>
  <c r="C191" i="1"/>
  <c r="B154" i="1"/>
  <c r="G149" i="1" l="1"/>
  <c r="G153" i="1" s="1"/>
  <c r="H153" i="1" s="1"/>
  <c r="H154" i="1" s="1"/>
  <c r="H191" i="1"/>
  <c r="G155" i="1"/>
  <c r="D148" i="1"/>
  <c r="D151" i="1" s="1"/>
  <c r="B156" i="1"/>
  <c r="D154" i="1" s="1"/>
  <c r="C153" i="1"/>
  <c r="I148" i="1" l="1"/>
  <c r="G157" i="1" s="1"/>
  <c r="H155" i="1" s="1"/>
  <c r="B157" i="1"/>
  <c r="I151" i="1"/>
  <c r="G156" i="1"/>
  <c r="A162" i="1"/>
  <c r="D153" i="1"/>
  <c r="D155" i="1" s="1"/>
  <c r="D156" i="1" s="1"/>
  <c r="C171" i="1"/>
  <c r="I154" i="1" l="1"/>
  <c r="I153" i="1"/>
  <c r="I158" i="1"/>
  <c r="I160" i="1" s="1"/>
  <c r="G158" i="1"/>
  <c r="H158" i="1"/>
  <c r="H160" i="1" s="1"/>
  <c r="H171" i="1"/>
  <c r="F162" i="1"/>
  <c r="G160" i="1"/>
  <c r="D157" i="1"/>
  <c r="C155" i="1" s="1"/>
  <c r="C164" i="1"/>
  <c r="B164" i="1"/>
  <c r="D164" i="1"/>
  <c r="H164" i="1" l="1"/>
  <c r="I164" i="1"/>
  <c r="G164" i="1"/>
  <c r="G197" i="1"/>
  <c r="H163" i="1"/>
  <c r="H197" i="1"/>
  <c r="I163" i="1"/>
  <c r="H192" i="1"/>
  <c r="G163" i="1"/>
  <c r="G192" i="1"/>
  <c r="I155" i="1"/>
  <c r="I156" i="1" s="1"/>
  <c r="D158" i="1"/>
  <c r="D160" i="1" s="1"/>
  <c r="C154" i="1"/>
  <c r="B158" i="1"/>
  <c r="B160" i="1" s="1"/>
  <c r="C158" i="1"/>
  <c r="C160" i="1" s="1"/>
  <c r="B168" i="1"/>
  <c r="I162" i="1" l="1"/>
  <c r="G169" i="1"/>
  <c r="G167" i="1"/>
  <c r="G168" i="1"/>
  <c r="I157" i="1"/>
  <c r="B197" i="1"/>
  <c r="C163" i="1"/>
  <c r="B163" i="1"/>
  <c r="B192" i="1"/>
  <c r="D163" i="1"/>
  <c r="C192" i="1"/>
  <c r="C197" i="1"/>
  <c r="G170" i="1" l="1"/>
  <c r="I168" i="1" s="1"/>
  <c r="H167" i="1"/>
  <c r="H168" i="1" s="1"/>
  <c r="G171" i="1"/>
  <c r="H169" i="1" s="1"/>
  <c r="G172" i="1" s="1"/>
  <c r="I165" i="1"/>
  <c r="B167" i="1"/>
  <c r="B169" i="1"/>
  <c r="D162" i="1"/>
  <c r="D165" i="1" s="1"/>
  <c r="I167" i="1" l="1"/>
  <c r="I169" i="1" s="1"/>
  <c r="I170" i="1" s="1"/>
  <c r="H185" i="1"/>
  <c r="F176" i="1"/>
  <c r="G174" i="1"/>
  <c r="I172" i="1"/>
  <c r="I174" i="1" s="1"/>
  <c r="H172" i="1"/>
  <c r="H174" i="1" s="1"/>
  <c r="C167" i="1"/>
  <c r="B170" i="1"/>
  <c r="D168" i="1" s="1"/>
  <c r="A176" i="1"/>
  <c r="B171" i="1"/>
  <c r="H177" i="1" l="1"/>
  <c r="G196" i="1"/>
  <c r="G177" i="1"/>
  <c r="G193" i="1"/>
  <c r="H193" i="1"/>
  <c r="I177" i="1"/>
  <c r="H196" i="1"/>
  <c r="I171" i="1"/>
  <c r="G178" i="1"/>
  <c r="I178" i="1"/>
  <c r="F204" i="1"/>
  <c r="H178" i="1"/>
  <c r="D167" i="1"/>
  <c r="D169" i="1" s="1"/>
  <c r="D170" i="1" s="1"/>
  <c r="C185" i="1"/>
  <c r="H206" i="1" l="1"/>
  <c r="I206" i="1"/>
  <c r="G206" i="1"/>
  <c r="G181" i="1"/>
  <c r="G182" i="1"/>
  <c r="I176" i="1"/>
  <c r="G183" i="1"/>
  <c r="D171" i="1"/>
  <c r="C178" i="1"/>
  <c r="A204" i="1"/>
  <c r="B178" i="1"/>
  <c r="D178" i="1"/>
  <c r="G184" i="1" l="1"/>
  <c r="I182" i="1" s="1"/>
  <c r="H181" i="1"/>
  <c r="H182" i="1" s="1"/>
  <c r="G210" i="1"/>
  <c r="G185" i="1"/>
  <c r="H183" i="1" s="1"/>
  <c r="I186" i="1" s="1"/>
  <c r="I179" i="1"/>
  <c r="J132" i="1" s="1"/>
  <c r="H186" i="1"/>
  <c r="C169" i="1"/>
  <c r="C172" i="1" s="1"/>
  <c r="C174" i="1" s="1"/>
  <c r="D206" i="1"/>
  <c r="C206" i="1"/>
  <c r="B206" i="1"/>
  <c r="B182" i="1"/>
  <c r="I181" i="1" l="1"/>
  <c r="I183" i="1" s="1"/>
  <c r="I184" i="1" s="1"/>
  <c r="G186" i="1"/>
  <c r="G188" i="1" s="1"/>
  <c r="G205" i="1" s="1"/>
  <c r="H188" i="1"/>
  <c r="I188" i="1"/>
  <c r="D172" i="1"/>
  <c r="D174" i="1" s="1"/>
  <c r="C193" i="1" s="1"/>
  <c r="C177" i="1"/>
  <c r="B196" i="1"/>
  <c r="B172" i="1"/>
  <c r="B174" i="1" s="1"/>
  <c r="B177" i="1" s="1"/>
  <c r="C168" i="1"/>
  <c r="B210" i="1"/>
  <c r="G194" i="1" l="1"/>
  <c r="H205" i="1"/>
  <c r="G195" i="1"/>
  <c r="G260" i="1"/>
  <c r="G270" i="1" s="1"/>
  <c r="I185" i="1"/>
  <c r="I205" i="1"/>
  <c r="H195" i="1"/>
  <c r="H194" i="1"/>
  <c r="C196" i="1"/>
  <c r="B193" i="1"/>
  <c r="D177" i="1"/>
  <c r="B183" i="1" s="1"/>
  <c r="B181" i="1"/>
  <c r="D176" i="1" l="1"/>
  <c r="D179" i="1" s="1"/>
  <c r="E132" i="1" s="1"/>
  <c r="G209" i="1"/>
  <c r="G269" i="1"/>
  <c r="I204" i="1"/>
  <c r="H269" i="1"/>
  <c r="H260" i="1"/>
  <c r="H270" i="1" s="1"/>
  <c r="G211" i="1"/>
  <c r="C181" i="1"/>
  <c r="B184" i="1"/>
  <c r="D182" i="1" s="1"/>
  <c r="B185" i="1" l="1"/>
  <c r="G212" i="1"/>
  <c r="I210" i="1" s="1"/>
  <c r="H209" i="1"/>
  <c r="H210" i="1" s="1"/>
  <c r="I209" i="1"/>
  <c r="I207" i="1"/>
  <c r="G213" i="1"/>
  <c r="H211" i="1" s="1"/>
  <c r="I214" i="1" s="1"/>
  <c r="D181" i="1"/>
  <c r="D183" i="1" s="1"/>
  <c r="D185" i="1" s="1"/>
  <c r="I216" i="1" l="1"/>
  <c r="I219" i="1" s="1"/>
  <c r="I211" i="1"/>
  <c r="I212" i="1" s="1"/>
  <c r="H214" i="1"/>
  <c r="H216" i="1" s="1"/>
  <c r="F218" i="1"/>
  <c r="H227" i="1"/>
  <c r="G214" i="1"/>
  <c r="G216" i="1" s="1"/>
  <c r="D184" i="1"/>
  <c r="C183" i="1" s="1"/>
  <c r="C182" i="1" s="1"/>
  <c r="H261" i="1" l="1"/>
  <c r="I213" i="1"/>
  <c r="H268" i="1"/>
  <c r="H220" i="1"/>
  <c r="I220" i="1"/>
  <c r="G225" i="1" s="1"/>
  <c r="G220" i="1"/>
  <c r="G261" i="1"/>
  <c r="G219" i="1"/>
  <c r="H219" i="1"/>
  <c r="G268" i="1"/>
  <c r="D186" i="1"/>
  <c r="D188" i="1" s="1"/>
  <c r="B186" i="1"/>
  <c r="B188" i="1" s="1"/>
  <c r="C186" i="1"/>
  <c r="C188" i="1" s="1"/>
  <c r="G223" i="1" l="1"/>
  <c r="G224" i="1"/>
  <c r="I218" i="1"/>
  <c r="C205" i="1"/>
  <c r="B195" i="1"/>
  <c r="C195" i="1"/>
  <c r="D205" i="1"/>
  <c r="C194" i="1"/>
  <c r="B194" i="1"/>
  <c r="B205" i="1"/>
  <c r="B260" i="1" s="1"/>
  <c r="B270" i="1" s="1"/>
  <c r="G226" i="1" l="1"/>
  <c r="I224" i="1" s="1"/>
  <c r="H223" i="1"/>
  <c r="G227" i="1"/>
  <c r="H225" i="1" s="1"/>
  <c r="I221" i="1"/>
  <c r="B209" i="1"/>
  <c r="B269" i="1"/>
  <c r="B211" i="1"/>
  <c r="B212" i="1" s="1"/>
  <c r="D210" i="1" s="1"/>
  <c r="C269" i="1"/>
  <c r="C260" i="1"/>
  <c r="C270" i="1" s="1"/>
  <c r="D204" i="1"/>
  <c r="I223" i="1" l="1"/>
  <c r="H224" i="1"/>
  <c r="I228" i="1"/>
  <c r="I230" i="1" s="1"/>
  <c r="H228" i="1"/>
  <c r="H230" i="1" s="1"/>
  <c r="G228" i="1"/>
  <c r="G230" i="1" s="1"/>
  <c r="F232" i="1"/>
  <c r="H241" i="1"/>
  <c r="I225" i="1"/>
  <c r="I227" i="1" s="1"/>
  <c r="C209" i="1"/>
  <c r="D209" i="1"/>
  <c r="D211" i="1" s="1"/>
  <c r="D213" i="1" s="1"/>
  <c r="B213" i="1"/>
  <c r="D207" i="1"/>
  <c r="A218" i="1" s="1"/>
  <c r="I226" i="1" l="1"/>
  <c r="I234" i="1"/>
  <c r="G234" i="1"/>
  <c r="H234" i="1"/>
  <c r="H262" i="1"/>
  <c r="H267" i="1"/>
  <c r="I233" i="1"/>
  <c r="G233" i="1"/>
  <c r="G262" i="1"/>
  <c r="H233" i="1"/>
  <c r="G267" i="1"/>
  <c r="C227" i="1"/>
  <c r="D212" i="1"/>
  <c r="C211" i="1" s="1"/>
  <c r="G238" i="1" l="1"/>
  <c r="G237" i="1"/>
  <c r="G239" i="1"/>
  <c r="I232" i="1"/>
  <c r="B220" i="1"/>
  <c r="C220" i="1"/>
  <c r="D220" i="1"/>
  <c r="C210" i="1"/>
  <c r="B214" i="1"/>
  <c r="B216" i="1" s="1"/>
  <c r="D214" i="1"/>
  <c r="D216" i="1" s="1"/>
  <c r="C214" i="1"/>
  <c r="C216" i="1" s="1"/>
  <c r="G241" i="1" l="1"/>
  <c r="H239" i="1" s="1"/>
  <c r="I235" i="1"/>
  <c r="H237" i="1"/>
  <c r="G240" i="1"/>
  <c r="I238" i="1" s="1"/>
  <c r="B224" i="1"/>
  <c r="C261" i="1"/>
  <c r="C268" i="1"/>
  <c r="D219" i="1"/>
  <c r="C219" i="1"/>
  <c r="B268" i="1"/>
  <c r="B261" i="1"/>
  <c r="B219" i="1"/>
  <c r="H238" i="1" l="1"/>
  <c r="I242" i="1"/>
  <c r="I244" i="1" s="1"/>
  <c r="G242" i="1"/>
  <c r="G244" i="1" s="1"/>
  <c r="H242" i="1"/>
  <c r="H244" i="1" s="1"/>
  <c r="I237" i="1"/>
  <c r="F246" i="1"/>
  <c r="H255" i="1"/>
  <c r="B223" i="1"/>
  <c r="D218" i="1"/>
  <c r="B225" i="1"/>
  <c r="B226" i="1" l="1"/>
  <c r="D224" i="1" s="1"/>
  <c r="G263" i="1"/>
  <c r="G247" i="1"/>
  <c r="I248" i="1"/>
  <c r="F274" i="1"/>
  <c r="G248" i="1"/>
  <c r="H248" i="1"/>
  <c r="G266" i="1"/>
  <c r="H247" i="1"/>
  <c r="I247" i="1"/>
  <c r="H263" i="1"/>
  <c r="H266" i="1"/>
  <c r="I239" i="1"/>
  <c r="I240" i="1" s="1"/>
  <c r="D221" i="1"/>
  <c r="B227" i="1"/>
  <c r="C225" i="1" s="1"/>
  <c r="C223" i="1"/>
  <c r="D223" i="1"/>
  <c r="I246" i="1" l="1"/>
  <c r="G253" i="1"/>
  <c r="I241" i="1"/>
  <c r="G251" i="1"/>
  <c r="G252" i="1"/>
  <c r="G276" i="1"/>
  <c r="H276" i="1"/>
  <c r="I276" i="1"/>
  <c r="A232" i="1"/>
  <c r="C224" i="1"/>
  <c r="C228" i="1"/>
  <c r="C230" i="1" s="1"/>
  <c r="D228" i="1"/>
  <c r="D230" i="1" s="1"/>
  <c r="D225" i="1"/>
  <c r="D227" i="1" s="1"/>
  <c r="B228" i="1"/>
  <c r="B230" i="1" s="1"/>
  <c r="C241" i="1"/>
  <c r="G255" i="1" l="1"/>
  <c r="H253" i="1" s="1"/>
  <c r="I249" i="1"/>
  <c r="G280" i="1"/>
  <c r="H251" i="1"/>
  <c r="G254" i="1"/>
  <c r="I252" i="1" s="1"/>
  <c r="D226" i="1"/>
  <c r="C262" i="1"/>
  <c r="C267" i="1"/>
  <c r="D233" i="1"/>
  <c r="C234" i="1"/>
  <c r="B234" i="1"/>
  <c r="D234" i="1"/>
  <c r="C233" i="1"/>
  <c r="B267" i="1"/>
  <c r="B233" i="1"/>
  <c r="B262" i="1"/>
  <c r="H252" i="1" l="1"/>
  <c r="I251" i="1"/>
  <c r="I253" i="1" s="1"/>
  <c r="I254" i="1" s="1"/>
  <c r="I256" i="1"/>
  <c r="I258" i="1" s="1"/>
  <c r="G256" i="1"/>
  <c r="G258" i="1" s="1"/>
  <c r="H256" i="1"/>
  <c r="H258" i="1" s="1"/>
  <c r="J202" i="1"/>
  <c r="B238" i="1"/>
  <c r="B237" i="1"/>
  <c r="D232" i="1"/>
  <c r="D235" i="1" s="1"/>
  <c r="B239" i="1"/>
  <c r="I275" i="1" l="1"/>
  <c r="H265" i="1"/>
  <c r="H264" i="1"/>
  <c r="H275" i="1"/>
  <c r="G265" i="1"/>
  <c r="G275" i="1"/>
  <c r="G264" i="1"/>
  <c r="I255" i="1"/>
  <c r="B241" i="1"/>
  <c r="C239" i="1" s="1"/>
  <c r="A246" i="1"/>
  <c r="C237" i="1"/>
  <c r="B240" i="1"/>
  <c r="D238" i="1" s="1"/>
  <c r="I274" i="1" l="1"/>
  <c r="G281" i="1"/>
  <c r="H330" i="1"/>
  <c r="H340" i="1" s="1"/>
  <c r="H339" i="1"/>
  <c r="G330" i="1"/>
  <c r="G340" i="1" s="1"/>
  <c r="G279" i="1"/>
  <c r="G339" i="1"/>
  <c r="C238" i="1"/>
  <c r="C242" i="1"/>
  <c r="C244" i="1" s="1"/>
  <c r="D242" i="1"/>
  <c r="D237" i="1"/>
  <c r="D239" i="1" s="1"/>
  <c r="D241" i="1" s="1"/>
  <c r="D244" i="1"/>
  <c r="C255" i="1"/>
  <c r="B242" i="1"/>
  <c r="B244" i="1" s="1"/>
  <c r="I277" i="1" l="1"/>
  <c r="G283" i="1"/>
  <c r="H281" i="1" s="1"/>
  <c r="H279" i="1"/>
  <c r="G282" i="1"/>
  <c r="I280" i="1" s="1"/>
  <c r="D240" i="1"/>
  <c r="B263" i="1"/>
  <c r="B247" i="1"/>
  <c r="A274" i="1"/>
  <c r="B248" i="1"/>
  <c r="C248" i="1"/>
  <c r="D248" i="1"/>
  <c r="B266" i="1"/>
  <c r="C247" i="1"/>
  <c r="C263" i="1"/>
  <c r="C266" i="1"/>
  <c r="D247" i="1"/>
  <c r="B251" i="1" l="1"/>
  <c r="H280" i="1"/>
  <c r="H286" i="1"/>
  <c r="F288" i="1"/>
  <c r="G286" i="1"/>
  <c r="H297" i="1"/>
  <c r="I286" i="1"/>
  <c r="I279" i="1"/>
  <c r="H284" i="1"/>
  <c r="I284" i="1"/>
  <c r="G284" i="1"/>
  <c r="C251" i="1"/>
  <c r="B253" i="1"/>
  <c r="D246" i="1"/>
  <c r="D249" i="1" s="1"/>
  <c r="E202" i="1" s="1"/>
  <c r="B252" i="1"/>
  <c r="D276" i="1"/>
  <c r="B276" i="1"/>
  <c r="C276" i="1"/>
  <c r="I281" i="1" l="1"/>
  <c r="I282" i="1" s="1"/>
  <c r="H338" i="1"/>
  <c r="H331" i="1"/>
  <c r="I289" i="1"/>
  <c r="G331" i="1"/>
  <c r="G289" i="1"/>
  <c r="H289" i="1"/>
  <c r="G338" i="1"/>
  <c r="H290" i="1"/>
  <c r="I290" i="1"/>
  <c r="G290" i="1"/>
  <c r="B280" i="1"/>
  <c r="B255" i="1"/>
  <c r="C253" i="1" s="1"/>
  <c r="B254" i="1"/>
  <c r="G295" i="1" l="1"/>
  <c r="I288" i="1"/>
  <c r="G294" i="1"/>
  <c r="G293" i="1"/>
  <c r="I283" i="1"/>
  <c r="C252" i="1"/>
  <c r="D256" i="1"/>
  <c r="D258" i="1" s="1"/>
  <c r="C256" i="1"/>
  <c r="C258" i="1" s="1"/>
  <c r="B256" i="1"/>
  <c r="B258" i="1" s="1"/>
  <c r="D252" i="1"/>
  <c r="D251" i="1"/>
  <c r="G297" i="1" l="1"/>
  <c r="H295" i="1" s="1"/>
  <c r="I291" i="1"/>
  <c r="H293" i="1"/>
  <c r="G296" i="1"/>
  <c r="I294" i="1" s="1"/>
  <c r="B265" i="1"/>
  <c r="C275" i="1"/>
  <c r="C265" i="1"/>
  <c r="D275" i="1"/>
  <c r="C264" i="1"/>
  <c r="D253" i="1"/>
  <c r="D254" i="1" s="1"/>
  <c r="B275" i="1"/>
  <c r="B330" i="1" s="1"/>
  <c r="B340" i="1" s="1"/>
  <c r="B264" i="1"/>
  <c r="H294" i="1" l="1"/>
  <c r="I293" i="1"/>
  <c r="I295" i="1" s="1"/>
  <c r="I297" i="1" s="1"/>
  <c r="I298" i="1"/>
  <c r="G298" i="1"/>
  <c r="H298" i="1"/>
  <c r="G300" i="1"/>
  <c r="I300" i="1"/>
  <c r="H311" i="1"/>
  <c r="F302" i="1"/>
  <c r="H300" i="1"/>
  <c r="C339" i="1"/>
  <c r="C330" i="1"/>
  <c r="C340" i="1" s="1"/>
  <c r="B281" i="1"/>
  <c r="D274" i="1"/>
  <c r="B339" i="1"/>
  <c r="B279" i="1"/>
  <c r="D255" i="1"/>
  <c r="I304" i="1" l="1"/>
  <c r="G304" i="1"/>
  <c r="H304" i="1"/>
  <c r="I303" i="1"/>
  <c r="H337" i="1"/>
  <c r="H332" i="1"/>
  <c r="G337" i="1"/>
  <c r="H303" i="1"/>
  <c r="G303" i="1"/>
  <c r="G332" i="1"/>
  <c r="I296" i="1"/>
  <c r="B282" i="1"/>
  <c r="D280" i="1" s="1"/>
  <c r="C279" i="1"/>
  <c r="D277" i="1"/>
  <c r="A288" i="1" s="1"/>
  <c r="B283" i="1"/>
  <c r="C281" i="1" s="1"/>
  <c r="G308" i="1" l="1"/>
  <c r="G307" i="1"/>
  <c r="G309" i="1"/>
  <c r="I302" i="1"/>
  <c r="D279" i="1"/>
  <c r="C280" i="1"/>
  <c r="D284" i="1"/>
  <c r="D286" i="1" s="1"/>
  <c r="C284" i="1"/>
  <c r="C286" i="1" s="1"/>
  <c r="B284" i="1"/>
  <c r="B286" i="1" s="1"/>
  <c r="C297" i="1"/>
  <c r="D281" i="1"/>
  <c r="D282" i="1" s="1"/>
  <c r="G310" i="1" l="1"/>
  <c r="I308" i="1" s="1"/>
  <c r="H307" i="1"/>
  <c r="G311" i="1"/>
  <c r="H309" i="1" s="1"/>
  <c r="I312" i="1" s="1"/>
  <c r="I305" i="1"/>
  <c r="D283" i="1"/>
  <c r="C331" i="1"/>
  <c r="C338" i="1"/>
  <c r="D289" i="1"/>
  <c r="B331" i="1"/>
  <c r="B289" i="1"/>
  <c r="B290" i="1"/>
  <c r="D290" i="1"/>
  <c r="C290" i="1"/>
  <c r="B338" i="1"/>
  <c r="C289" i="1"/>
  <c r="H312" i="1" l="1"/>
  <c r="H308" i="1"/>
  <c r="I307" i="1"/>
  <c r="I309" i="1" s="1"/>
  <c r="I310" i="1" s="1"/>
  <c r="G312" i="1"/>
  <c r="H314" i="1"/>
  <c r="F316" i="1"/>
  <c r="I314" i="1"/>
  <c r="G314" i="1"/>
  <c r="H325" i="1"/>
  <c r="B294" i="1"/>
  <c r="D288" i="1"/>
  <c r="B295" i="1"/>
  <c r="B293" i="1"/>
  <c r="H336" i="1" l="1"/>
  <c r="H333" i="1"/>
  <c r="I317" i="1"/>
  <c r="H317" i="1"/>
  <c r="G336" i="1"/>
  <c r="I311" i="1"/>
  <c r="G333" i="1"/>
  <c r="G317" i="1"/>
  <c r="H318" i="1"/>
  <c r="G318" i="1"/>
  <c r="I318" i="1"/>
  <c r="B296" i="1"/>
  <c r="D294" i="1" s="1"/>
  <c r="C293" i="1"/>
  <c r="B297" i="1"/>
  <c r="C295" i="1" s="1"/>
  <c r="D291" i="1"/>
  <c r="G322" i="1" l="1"/>
  <c r="G323" i="1"/>
  <c r="I316" i="1"/>
  <c r="G321" i="1"/>
  <c r="A302" i="1"/>
  <c r="D293" i="1"/>
  <c r="D295" i="1" s="1"/>
  <c r="D296" i="1" s="1"/>
  <c r="C311" i="1"/>
  <c r="G324" i="1" l="1"/>
  <c r="I322" i="1" s="1"/>
  <c r="H321" i="1"/>
  <c r="H322" i="1" s="1"/>
  <c r="G325" i="1"/>
  <c r="I319" i="1"/>
  <c r="H323" i="1"/>
  <c r="D297" i="1"/>
  <c r="B304" i="1"/>
  <c r="D304" i="1"/>
  <c r="C304" i="1"/>
  <c r="B308" i="1" s="1"/>
  <c r="I321" i="1" l="1"/>
  <c r="J272" i="1"/>
  <c r="H328" i="1"/>
  <c r="G335" i="1" s="1"/>
  <c r="I326" i="1"/>
  <c r="I328" i="1" s="1"/>
  <c r="G326" i="1"/>
  <c r="G328" i="1" s="1"/>
  <c r="G334" i="1" s="1"/>
  <c r="H326" i="1"/>
  <c r="I323" i="1"/>
  <c r="I325" i="1" s="1"/>
  <c r="D298" i="1"/>
  <c r="D300" i="1" s="1"/>
  <c r="B298" i="1"/>
  <c r="B300" i="1" s="1"/>
  <c r="C294" i="1"/>
  <c r="C298" i="1"/>
  <c r="C300" i="1" s="1"/>
  <c r="I324" i="1" l="1"/>
  <c r="H334" i="1"/>
  <c r="H335" i="1"/>
  <c r="C332" i="1"/>
  <c r="D303" i="1"/>
  <c r="B309" i="1" s="1"/>
  <c r="C337" i="1"/>
  <c r="C303" i="1"/>
  <c r="B337" i="1"/>
  <c r="B303" i="1"/>
  <c r="B332" i="1"/>
  <c r="B307" i="1" l="1"/>
  <c r="D302" i="1"/>
  <c r="D305" i="1" s="1"/>
  <c r="B311" i="1" l="1"/>
  <c r="C309" i="1" s="1"/>
  <c r="A316" i="1"/>
  <c r="B310" i="1"/>
  <c r="C307" i="1"/>
  <c r="C325" i="1" l="1"/>
  <c r="D308" i="1"/>
  <c r="D307" i="1"/>
  <c r="D309" i="1" l="1"/>
  <c r="B318" i="1"/>
  <c r="D318" i="1"/>
  <c r="C318" i="1"/>
  <c r="B322" i="1" l="1"/>
  <c r="D311" i="1"/>
  <c r="D310" i="1"/>
  <c r="D312" i="1" l="1"/>
  <c r="D314" i="1" s="1"/>
  <c r="C308" i="1"/>
  <c r="B312" i="1"/>
  <c r="B314" i="1" s="1"/>
  <c r="C312" i="1"/>
  <c r="C314" i="1" s="1"/>
  <c r="B336" i="1" l="1"/>
  <c r="C317" i="1"/>
  <c r="B317" i="1"/>
  <c r="B333" i="1"/>
  <c r="C336" i="1"/>
  <c r="C333" i="1"/>
  <c r="D317" i="1"/>
  <c r="B321" i="1" l="1"/>
  <c r="D316" i="1"/>
  <c r="D319" i="1" s="1"/>
  <c r="E272" i="1" s="1"/>
  <c r="B323" i="1"/>
  <c r="C321" i="1" l="1"/>
  <c r="B325" i="1"/>
  <c r="C323" i="1" s="1"/>
  <c r="B324" i="1"/>
  <c r="D322" i="1" l="1"/>
  <c r="D321" i="1"/>
  <c r="D323" i="1" l="1"/>
  <c r="D324" i="1" s="1"/>
  <c r="D326" i="1" l="1"/>
  <c r="D328" i="1" s="1"/>
  <c r="C322" i="1"/>
  <c r="C326" i="1"/>
  <c r="C328" i="1" s="1"/>
  <c r="B335" i="1" s="1"/>
  <c r="B326" i="1"/>
  <c r="B328" i="1" s="1"/>
  <c r="B334" i="1" s="1"/>
  <c r="D325" i="1"/>
  <c r="C335" i="1" l="1"/>
  <c r="C33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Городецкий</author>
  </authors>
  <commentList>
    <comment ref="D69" authorId="0" shapeId="0" xr:uid="{00000000-0006-0000-0000-000001000000}">
      <text>
        <r>
          <rPr>
            <sz val="9"/>
            <color indexed="81"/>
            <rFont val="Tahoma"/>
            <family val="2"/>
            <charset val="204"/>
          </rPr>
          <t xml:space="preserve">коэфф. </t>
        </r>
        <r>
          <rPr>
            <b/>
            <i/>
            <sz val="9"/>
            <color indexed="81"/>
            <rFont val="Tahoma"/>
            <family val="2"/>
            <charset val="204"/>
          </rPr>
          <t>b</t>
        </r>
        <r>
          <rPr>
            <sz val="9"/>
            <color indexed="81"/>
            <rFont val="Tahoma"/>
            <family val="2"/>
            <charset val="204"/>
          </rPr>
          <t xml:space="preserve"> квадратного уравнения</t>
        </r>
      </text>
    </comment>
    <comment ref="I69" authorId="0" shapeId="0" xr:uid="{00000000-0006-0000-0000-000002000000}">
      <text>
        <r>
          <rPr>
            <sz val="9"/>
            <color indexed="81"/>
            <rFont val="Tahoma"/>
            <family val="2"/>
            <charset val="204"/>
          </rPr>
          <t xml:space="preserve">коэфф. </t>
        </r>
        <r>
          <rPr>
            <b/>
            <i/>
            <sz val="9"/>
            <color indexed="81"/>
            <rFont val="Tahoma"/>
            <family val="2"/>
            <charset val="204"/>
          </rPr>
          <t>b</t>
        </r>
        <r>
          <rPr>
            <sz val="9"/>
            <color indexed="81"/>
            <rFont val="Tahoma"/>
            <family val="2"/>
            <charset val="204"/>
          </rPr>
          <t xml:space="preserve"> квадратного уравнения</t>
        </r>
      </text>
    </comment>
    <comment ref="D70" authorId="0" shapeId="0" xr:uid="{00000000-0006-0000-0000-000003000000}">
      <text>
        <r>
          <rPr>
            <sz val="9"/>
            <color indexed="81"/>
            <rFont val="Tahoma"/>
            <family val="2"/>
            <charset val="204"/>
          </rPr>
          <t xml:space="preserve">коэфф. </t>
        </r>
        <r>
          <rPr>
            <b/>
            <i/>
            <sz val="9"/>
            <color indexed="81"/>
            <rFont val="Tahoma"/>
            <family val="2"/>
            <charset val="204"/>
          </rPr>
          <t>c</t>
        </r>
        <r>
          <rPr>
            <sz val="9"/>
            <color indexed="81"/>
            <rFont val="Tahoma"/>
            <family val="2"/>
            <charset val="204"/>
          </rPr>
          <t xml:space="preserve"> квадратного уравнения</t>
        </r>
      </text>
    </comment>
    <comment ref="I70" authorId="0" shapeId="0" xr:uid="{00000000-0006-0000-0000-000004000000}">
      <text>
        <r>
          <rPr>
            <sz val="9"/>
            <color indexed="81"/>
            <rFont val="Tahoma"/>
            <family val="2"/>
            <charset val="204"/>
          </rPr>
          <t xml:space="preserve">коэфф. </t>
        </r>
        <r>
          <rPr>
            <b/>
            <i/>
            <sz val="9"/>
            <color indexed="81"/>
            <rFont val="Tahoma"/>
            <family val="2"/>
            <charset val="204"/>
          </rPr>
          <t>c</t>
        </r>
        <r>
          <rPr>
            <sz val="9"/>
            <color indexed="81"/>
            <rFont val="Tahoma"/>
            <family val="2"/>
            <charset val="204"/>
          </rPr>
          <t xml:space="preserve"> квадратного уравнения</t>
        </r>
      </text>
    </comment>
    <comment ref="D71" authorId="0" shapeId="0" xr:uid="{00000000-0006-0000-0000-000005000000}">
      <text>
        <r>
          <rPr>
            <sz val="9"/>
            <color indexed="81"/>
            <rFont val="Tahoma"/>
            <family val="2"/>
            <charset val="204"/>
          </rPr>
          <t>корень из дискриминанта</t>
        </r>
      </text>
    </comment>
    <comment ref="I71" authorId="0" shapeId="0" xr:uid="{00000000-0006-0000-0000-000006000000}">
      <text>
        <r>
          <rPr>
            <sz val="9"/>
            <color indexed="81"/>
            <rFont val="Tahoma"/>
            <family val="2"/>
            <charset val="204"/>
          </rPr>
          <t>корень из дискриминанта</t>
        </r>
      </text>
    </comment>
    <comment ref="D72" authorId="0" shapeId="0" xr:uid="{00000000-0006-0000-0000-000007000000}">
      <text>
        <r>
          <rPr>
            <sz val="9"/>
            <color indexed="81"/>
            <rFont val="Tahoma"/>
            <family val="2"/>
            <charset val="204"/>
          </rPr>
          <t>первый корень</t>
        </r>
      </text>
    </comment>
    <comment ref="I72" authorId="0" shapeId="0" xr:uid="{00000000-0006-0000-0000-000008000000}">
      <text>
        <r>
          <rPr>
            <sz val="9"/>
            <color indexed="81"/>
            <rFont val="Tahoma"/>
            <family val="2"/>
            <charset val="204"/>
          </rPr>
          <t>первый корень</t>
        </r>
      </text>
    </comment>
    <comment ref="D73" authorId="0" shapeId="0" xr:uid="{00000000-0006-0000-0000-000009000000}">
      <text>
        <r>
          <rPr>
            <sz val="9"/>
            <color indexed="81"/>
            <rFont val="Tahoma"/>
            <family val="2"/>
            <charset val="204"/>
          </rPr>
          <t>второй корень</t>
        </r>
      </text>
    </comment>
    <comment ref="I73" authorId="0" shapeId="0" xr:uid="{00000000-0006-0000-0000-00000A000000}">
      <text>
        <r>
          <rPr>
            <sz val="9"/>
            <color indexed="81"/>
            <rFont val="Tahoma"/>
            <family val="2"/>
            <charset val="204"/>
          </rPr>
          <t>второй корень</t>
        </r>
      </text>
    </comment>
    <comment ref="D83" authorId="0" shapeId="0" xr:uid="{00000000-0006-0000-0000-00000B000000}">
      <text>
        <r>
          <rPr>
            <sz val="9"/>
            <color indexed="81"/>
            <rFont val="Tahoma"/>
            <family val="2"/>
            <charset val="204"/>
          </rPr>
          <t xml:space="preserve">коэфф. </t>
        </r>
        <r>
          <rPr>
            <b/>
            <i/>
            <sz val="9"/>
            <color indexed="81"/>
            <rFont val="Tahoma"/>
            <family val="2"/>
            <charset val="204"/>
          </rPr>
          <t>b</t>
        </r>
        <r>
          <rPr>
            <sz val="9"/>
            <color indexed="81"/>
            <rFont val="Tahoma"/>
            <family val="2"/>
            <charset val="204"/>
          </rPr>
          <t xml:space="preserve"> квадратного уравнения</t>
        </r>
      </text>
    </comment>
    <comment ref="I83" authorId="0" shapeId="0" xr:uid="{00000000-0006-0000-0000-00000C000000}">
      <text>
        <r>
          <rPr>
            <sz val="9"/>
            <color indexed="81"/>
            <rFont val="Tahoma"/>
            <family val="2"/>
            <charset val="204"/>
          </rPr>
          <t xml:space="preserve">коэфф. </t>
        </r>
        <r>
          <rPr>
            <b/>
            <i/>
            <sz val="9"/>
            <color indexed="81"/>
            <rFont val="Tahoma"/>
            <family val="2"/>
            <charset val="204"/>
          </rPr>
          <t>b</t>
        </r>
        <r>
          <rPr>
            <sz val="9"/>
            <color indexed="81"/>
            <rFont val="Tahoma"/>
            <family val="2"/>
            <charset val="204"/>
          </rPr>
          <t xml:space="preserve"> квадратного уравнения</t>
        </r>
      </text>
    </comment>
    <comment ref="D84" authorId="0" shapeId="0" xr:uid="{00000000-0006-0000-0000-00000D000000}">
      <text>
        <r>
          <rPr>
            <sz val="9"/>
            <color indexed="81"/>
            <rFont val="Tahoma"/>
            <family val="2"/>
            <charset val="204"/>
          </rPr>
          <t xml:space="preserve">коэфф. </t>
        </r>
        <r>
          <rPr>
            <b/>
            <i/>
            <sz val="9"/>
            <color indexed="81"/>
            <rFont val="Tahoma"/>
            <family val="2"/>
            <charset val="204"/>
          </rPr>
          <t>c</t>
        </r>
        <r>
          <rPr>
            <sz val="9"/>
            <color indexed="81"/>
            <rFont val="Tahoma"/>
            <family val="2"/>
            <charset val="204"/>
          </rPr>
          <t xml:space="preserve"> квадратного уравнения</t>
        </r>
      </text>
    </comment>
    <comment ref="I84" authorId="0" shapeId="0" xr:uid="{00000000-0006-0000-0000-00000E000000}">
      <text>
        <r>
          <rPr>
            <sz val="9"/>
            <color indexed="81"/>
            <rFont val="Tahoma"/>
            <family val="2"/>
            <charset val="204"/>
          </rPr>
          <t xml:space="preserve">коэфф. </t>
        </r>
        <r>
          <rPr>
            <b/>
            <i/>
            <sz val="9"/>
            <color indexed="81"/>
            <rFont val="Tahoma"/>
            <family val="2"/>
            <charset val="204"/>
          </rPr>
          <t>c</t>
        </r>
        <r>
          <rPr>
            <sz val="9"/>
            <color indexed="81"/>
            <rFont val="Tahoma"/>
            <family val="2"/>
            <charset val="204"/>
          </rPr>
          <t xml:space="preserve"> квадратного уравнения</t>
        </r>
      </text>
    </comment>
    <comment ref="D85" authorId="0" shapeId="0" xr:uid="{00000000-0006-0000-0000-00000F000000}">
      <text>
        <r>
          <rPr>
            <sz val="9"/>
            <color indexed="81"/>
            <rFont val="Tahoma"/>
            <family val="2"/>
            <charset val="204"/>
          </rPr>
          <t>корень из дискриминанта</t>
        </r>
      </text>
    </comment>
    <comment ref="I85" authorId="0" shapeId="0" xr:uid="{00000000-0006-0000-0000-000010000000}">
      <text>
        <r>
          <rPr>
            <sz val="9"/>
            <color indexed="81"/>
            <rFont val="Tahoma"/>
            <family val="2"/>
            <charset val="204"/>
          </rPr>
          <t>корень из дискриминанта</t>
        </r>
      </text>
    </comment>
    <comment ref="D86" authorId="0" shapeId="0" xr:uid="{00000000-0006-0000-0000-000011000000}">
      <text>
        <r>
          <rPr>
            <sz val="9"/>
            <color indexed="81"/>
            <rFont val="Tahoma"/>
            <family val="2"/>
            <charset val="204"/>
          </rPr>
          <t>первый корень</t>
        </r>
      </text>
    </comment>
    <comment ref="I86" authorId="0" shapeId="0" xr:uid="{00000000-0006-0000-0000-000012000000}">
      <text>
        <r>
          <rPr>
            <sz val="9"/>
            <color indexed="81"/>
            <rFont val="Tahoma"/>
            <family val="2"/>
            <charset val="204"/>
          </rPr>
          <t>первый корень</t>
        </r>
      </text>
    </comment>
    <comment ref="D87" authorId="0" shapeId="0" xr:uid="{00000000-0006-0000-0000-000013000000}">
      <text>
        <r>
          <rPr>
            <sz val="9"/>
            <color indexed="81"/>
            <rFont val="Tahoma"/>
            <family val="2"/>
            <charset val="204"/>
          </rPr>
          <t>второй корень</t>
        </r>
      </text>
    </comment>
    <comment ref="I87" authorId="0" shapeId="0" xr:uid="{00000000-0006-0000-0000-000014000000}">
      <text>
        <r>
          <rPr>
            <sz val="9"/>
            <color indexed="81"/>
            <rFont val="Tahoma"/>
            <family val="2"/>
            <charset val="204"/>
          </rPr>
          <t>второй корень</t>
        </r>
      </text>
    </comment>
    <comment ref="D97" authorId="0" shapeId="0" xr:uid="{00000000-0006-0000-0000-000015000000}">
      <text>
        <r>
          <rPr>
            <sz val="9"/>
            <color indexed="81"/>
            <rFont val="Tahoma"/>
            <family val="2"/>
            <charset val="204"/>
          </rPr>
          <t xml:space="preserve">коэфф. </t>
        </r>
        <r>
          <rPr>
            <b/>
            <i/>
            <sz val="9"/>
            <color indexed="81"/>
            <rFont val="Tahoma"/>
            <family val="2"/>
            <charset val="204"/>
          </rPr>
          <t>b</t>
        </r>
        <r>
          <rPr>
            <sz val="9"/>
            <color indexed="81"/>
            <rFont val="Tahoma"/>
            <family val="2"/>
            <charset val="204"/>
          </rPr>
          <t xml:space="preserve"> квадратного уравнения</t>
        </r>
      </text>
    </comment>
    <comment ref="I97" authorId="0" shapeId="0" xr:uid="{00000000-0006-0000-0000-000016000000}">
      <text>
        <r>
          <rPr>
            <sz val="9"/>
            <color indexed="81"/>
            <rFont val="Tahoma"/>
            <family val="2"/>
            <charset val="204"/>
          </rPr>
          <t xml:space="preserve">коэфф. </t>
        </r>
        <r>
          <rPr>
            <b/>
            <i/>
            <sz val="9"/>
            <color indexed="81"/>
            <rFont val="Tahoma"/>
            <family val="2"/>
            <charset val="204"/>
          </rPr>
          <t>b</t>
        </r>
        <r>
          <rPr>
            <sz val="9"/>
            <color indexed="81"/>
            <rFont val="Tahoma"/>
            <family val="2"/>
            <charset val="204"/>
          </rPr>
          <t xml:space="preserve"> квадратного уравнения</t>
        </r>
      </text>
    </comment>
    <comment ref="D98" authorId="0" shapeId="0" xr:uid="{00000000-0006-0000-0000-000017000000}">
      <text>
        <r>
          <rPr>
            <sz val="9"/>
            <color indexed="81"/>
            <rFont val="Tahoma"/>
            <family val="2"/>
            <charset val="204"/>
          </rPr>
          <t xml:space="preserve">коэфф. </t>
        </r>
        <r>
          <rPr>
            <b/>
            <i/>
            <sz val="9"/>
            <color indexed="81"/>
            <rFont val="Tahoma"/>
            <family val="2"/>
            <charset val="204"/>
          </rPr>
          <t>c</t>
        </r>
        <r>
          <rPr>
            <sz val="9"/>
            <color indexed="81"/>
            <rFont val="Tahoma"/>
            <family val="2"/>
            <charset val="204"/>
          </rPr>
          <t xml:space="preserve"> квадратного уравнения</t>
        </r>
      </text>
    </comment>
    <comment ref="I98" authorId="0" shapeId="0" xr:uid="{00000000-0006-0000-0000-000018000000}">
      <text>
        <r>
          <rPr>
            <sz val="9"/>
            <color indexed="81"/>
            <rFont val="Tahoma"/>
            <family val="2"/>
            <charset val="204"/>
          </rPr>
          <t xml:space="preserve">коэфф. </t>
        </r>
        <r>
          <rPr>
            <b/>
            <i/>
            <sz val="9"/>
            <color indexed="81"/>
            <rFont val="Tahoma"/>
            <family val="2"/>
            <charset val="204"/>
          </rPr>
          <t>c</t>
        </r>
        <r>
          <rPr>
            <sz val="9"/>
            <color indexed="81"/>
            <rFont val="Tahoma"/>
            <family val="2"/>
            <charset val="204"/>
          </rPr>
          <t xml:space="preserve"> квадратного уравнения</t>
        </r>
      </text>
    </comment>
    <comment ref="D99" authorId="0" shapeId="0" xr:uid="{00000000-0006-0000-0000-000019000000}">
      <text>
        <r>
          <rPr>
            <sz val="9"/>
            <color indexed="81"/>
            <rFont val="Tahoma"/>
            <family val="2"/>
            <charset val="204"/>
          </rPr>
          <t>корень из дискриминанта</t>
        </r>
      </text>
    </comment>
    <comment ref="I99" authorId="0" shapeId="0" xr:uid="{00000000-0006-0000-0000-00001A000000}">
      <text>
        <r>
          <rPr>
            <sz val="9"/>
            <color indexed="81"/>
            <rFont val="Tahoma"/>
            <family val="2"/>
            <charset val="204"/>
          </rPr>
          <t>корень из дискриминанта</t>
        </r>
      </text>
    </comment>
    <comment ref="D100" authorId="0" shapeId="0" xr:uid="{00000000-0006-0000-0000-00001B000000}">
      <text>
        <r>
          <rPr>
            <sz val="9"/>
            <color indexed="81"/>
            <rFont val="Tahoma"/>
            <family val="2"/>
            <charset val="204"/>
          </rPr>
          <t>первый корень</t>
        </r>
      </text>
    </comment>
    <comment ref="I100" authorId="0" shapeId="0" xr:uid="{00000000-0006-0000-0000-00001C000000}">
      <text>
        <r>
          <rPr>
            <sz val="9"/>
            <color indexed="81"/>
            <rFont val="Tahoma"/>
            <family val="2"/>
            <charset val="204"/>
          </rPr>
          <t>первый корень</t>
        </r>
      </text>
    </comment>
    <comment ref="D101" authorId="0" shapeId="0" xr:uid="{00000000-0006-0000-0000-00001D000000}">
      <text>
        <r>
          <rPr>
            <sz val="9"/>
            <color indexed="81"/>
            <rFont val="Tahoma"/>
            <family val="2"/>
            <charset val="204"/>
          </rPr>
          <t>второй корень</t>
        </r>
      </text>
    </comment>
    <comment ref="I101" authorId="0" shapeId="0" xr:uid="{00000000-0006-0000-0000-00001E000000}">
      <text>
        <r>
          <rPr>
            <sz val="9"/>
            <color indexed="81"/>
            <rFont val="Tahoma"/>
            <family val="2"/>
            <charset val="204"/>
          </rPr>
          <t>второй корень</t>
        </r>
      </text>
    </comment>
    <comment ref="D111" authorId="0" shapeId="0" xr:uid="{00000000-0006-0000-0000-00001F000000}">
      <text>
        <r>
          <rPr>
            <sz val="9"/>
            <color indexed="81"/>
            <rFont val="Tahoma"/>
            <family val="2"/>
            <charset val="204"/>
          </rPr>
          <t xml:space="preserve">коэфф. </t>
        </r>
        <r>
          <rPr>
            <b/>
            <i/>
            <sz val="9"/>
            <color indexed="81"/>
            <rFont val="Tahoma"/>
            <family val="2"/>
            <charset val="204"/>
          </rPr>
          <t>b</t>
        </r>
        <r>
          <rPr>
            <sz val="9"/>
            <color indexed="81"/>
            <rFont val="Tahoma"/>
            <family val="2"/>
            <charset val="204"/>
          </rPr>
          <t xml:space="preserve"> квадратного уравнения</t>
        </r>
      </text>
    </comment>
    <comment ref="I111" authorId="0" shapeId="0" xr:uid="{00000000-0006-0000-0000-000020000000}">
      <text>
        <r>
          <rPr>
            <sz val="9"/>
            <color indexed="81"/>
            <rFont val="Tahoma"/>
            <family val="2"/>
            <charset val="204"/>
          </rPr>
          <t xml:space="preserve">коэфф. </t>
        </r>
        <r>
          <rPr>
            <b/>
            <i/>
            <sz val="9"/>
            <color indexed="81"/>
            <rFont val="Tahoma"/>
            <family val="2"/>
            <charset val="204"/>
          </rPr>
          <t>b</t>
        </r>
        <r>
          <rPr>
            <sz val="9"/>
            <color indexed="81"/>
            <rFont val="Tahoma"/>
            <family val="2"/>
            <charset val="204"/>
          </rPr>
          <t xml:space="preserve"> квадратного уравнения</t>
        </r>
      </text>
    </comment>
    <comment ref="D112" authorId="0" shapeId="0" xr:uid="{00000000-0006-0000-0000-000021000000}">
      <text>
        <r>
          <rPr>
            <sz val="9"/>
            <color indexed="81"/>
            <rFont val="Tahoma"/>
            <family val="2"/>
            <charset val="204"/>
          </rPr>
          <t xml:space="preserve">коэфф. </t>
        </r>
        <r>
          <rPr>
            <b/>
            <i/>
            <sz val="9"/>
            <color indexed="81"/>
            <rFont val="Tahoma"/>
            <family val="2"/>
            <charset val="204"/>
          </rPr>
          <t>c</t>
        </r>
        <r>
          <rPr>
            <sz val="9"/>
            <color indexed="81"/>
            <rFont val="Tahoma"/>
            <family val="2"/>
            <charset val="204"/>
          </rPr>
          <t xml:space="preserve"> квадратного уравнения</t>
        </r>
      </text>
    </comment>
    <comment ref="I112" authorId="0" shapeId="0" xr:uid="{00000000-0006-0000-0000-000022000000}">
      <text>
        <r>
          <rPr>
            <sz val="9"/>
            <color indexed="81"/>
            <rFont val="Tahoma"/>
            <family val="2"/>
            <charset val="204"/>
          </rPr>
          <t xml:space="preserve">коэфф. </t>
        </r>
        <r>
          <rPr>
            <b/>
            <i/>
            <sz val="9"/>
            <color indexed="81"/>
            <rFont val="Tahoma"/>
            <family val="2"/>
            <charset val="204"/>
          </rPr>
          <t>c</t>
        </r>
        <r>
          <rPr>
            <sz val="9"/>
            <color indexed="81"/>
            <rFont val="Tahoma"/>
            <family val="2"/>
            <charset val="204"/>
          </rPr>
          <t xml:space="preserve"> квадратного уравнения</t>
        </r>
      </text>
    </comment>
    <comment ref="D113" authorId="0" shapeId="0" xr:uid="{00000000-0006-0000-0000-000023000000}">
      <text>
        <r>
          <rPr>
            <sz val="9"/>
            <color indexed="81"/>
            <rFont val="Tahoma"/>
            <family val="2"/>
            <charset val="204"/>
          </rPr>
          <t>корень из дискриминанта</t>
        </r>
      </text>
    </comment>
    <comment ref="I113" authorId="0" shapeId="0" xr:uid="{00000000-0006-0000-0000-000024000000}">
      <text>
        <r>
          <rPr>
            <sz val="9"/>
            <color indexed="81"/>
            <rFont val="Tahoma"/>
            <family val="2"/>
            <charset val="204"/>
          </rPr>
          <t>корень из дискриминанта</t>
        </r>
      </text>
    </comment>
    <comment ref="D114" authorId="0" shapeId="0" xr:uid="{00000000-0006-0000-0000-000025000000}">
      <text>
        <r>
          <rPr>
            <sz val="9"/>
            <color indexed="81"/>
            <rFont val="Tahoma"/>
            <family val="2"/>
            <charset val="204"/>
          </rPr>
          <t>первый корень</t>
        </r>
      </text>
    </comment>
    <comment ref="I114" authorId="0" shapeId="0" xr:uid="{00000000-0006-0000-0000-000026000000}">
      <text>
        <r>
          <rPr>
            <sz val="9"/>
            <color indexed="81"/>
            <rFont val="Tahoma"/>
            <family val="2"/>
            <charset val="204"/>
          </rPr>
          <t>первый корень</t>
        </r>
      </text>
    </comment>
    <comment ref="D115" authorId="0" shapeId="0" xr:uid="{00000000-0006-0000-0000-000027000000}">
      <text>
        <r>
          <rPr>
            <sz val="9"/>
            <color indexed="81"/>
            <rFont val="Tahoma"/>
            <family val="2"/>
            <charset val="204"/>
          </rPr>
          <t>второй корень</t>
        </r>
      </text>
    </comment>
    <comment ref="I115" authorId="0" shapeId="0" xr:uid="{00000000-0006-0000-0000-000028000000}">
      <text>
        <r>
          <rPr>
            <sz val="9"/>
            <color indexed="81"/>
            <rFont val="Tahoma"/>
            <family val="2"/>
            <charset val="204"/>
          </rPr>
          <t>второй корень</t>
        </r>
      </text>
    </comment>
    <comment ref="D139" authorId="0" shapeId="0" xr:uid="{00000000-0006-0000-0000-000029000000}">
      <text>
        <r>
          <rPr>
            <sz val="9"/>
            <color indexed="81"/>
            <rFont val="Tahoma"/>
            <family val="2"/>
            <charset val="204"/>
          </rPr>
          <t xml:space="preserve">коэфф. </t>
        </r>
        <r>
          <rPr>
            <b/>
            <i/>
            <sz val="9"/>
            <color indexed="81"/>
            <rFont val="Tahoma"/>
            <family val="2"/>
            <charset val="204"/>
          </rPr>
          <t>b</t>
        </r>
        <r>
          <rPr>
            <sz val="9"/>
            <color indexed="81"/>
            <rFont val="Tahoma"/>
            <family val="2"/>
            <charset val="204"/>
          </rPr>
          <t xml:space="preserve"> квадратного уравнения</t>
        </r>
      </text>
    </comment>
    <comment ref="I139" authorId="0" shapeId="0" xr:uid="{00000000-0006-0000-0000-00002A000000}">
      <text>
        <r>
          <rPr>
            <sz val="9"/>
            <color indexed="81"/>
            <rFont val="Tahoma"/>
            <family val="2"/>
            <charset val="204"/>
          </rPr>
          <t xml:space="preserve">коэфф. </t>
        </r>
        <r>
          <rPr>
            <b/>
            <i/>
            <sz val="9"/>
            <color indexed="81"/>
            <rFont val="Tahoma"/>
            <family val="2"/>
            <charset val="204"/>
          </rPr>
          <t>b</t>
        </r>
        <r>
          <rPr>
            <sz val="9"/>
            <color indexed="81"/>
            <rFont val="Tahoma"/>
            <family val="2"/>
            <charset val="204"/>
          </rPr>
          <t xml:space="preserve"> квадратного уравнения</t>
        </r>
      </text>
    </comment>
    <comment ref="D140" authorId="0" shapeId="0" xr:uid="{00000000-0006-0000-0000-00002B000000}">
      <text>
        <r>
          <rPr>
            <sz val="9"/>
            <color indexed="81"/>
            <rFont val="Tahoma"/>
            <family val="2"/>
            <charset val="204"/>
          </rPr>
          <t xml:space="preserve">коэфф. </t>
        </r>
        <r>
          <rPr>
            <b/>
            <i/>
            <sz val="9"/>
            <color indexed="81"/>
            <rFont val="Tahoma"/>
            <family val="2"/>
            <charset val="204"/>
          </rPr>
          <t>c</t>
        </r>
        <r>
          <rPr>
            <sz val="9"/>
            <color indexed="81"/>
            <rFont val="Tahoma"/>
            <family val="2"/>
            <charset val="204"/>
          </rPr>
          <t xml:space="preserve"> квадратного уравнения</t>
        </r>
      </text>
    </comment>
    <comment ref="I140" authorId="0" shapeId="0" xr:uid="{00000000-0006-0000-0000-00002C000000}">
      <text>
        <r>
          <rPr>
            <sz val="9"/>
            <color indexed="81"/>
            <rFont val="Tahoma"/>
            <family val="2"/>
            <charset val="204"/>
          </rPr>
          <t xml:space="preserve">коэфф. </t>
        </r>
        <r>
          <rPr>
            <b/>
            <i/>
            <sz val="9"/>
            <color indexed="81"/>
            <rFont val="Tahoma"/>
            <family val="2"/>
            <charset val="204"/>
          </rPr>
          <t>c</t>
        </r>
        <r>
          <rPr>
            <sz val="9"/>
            <color indexed="81"/>
            <rFont val="Tahoma"/>
            <family val="2"/>
            <charset val="204"/>
          </rPr>
          <t xml:space="preserve"> квадратного уравнения</t>
        </r>
      </text>
    </comment>
    <comment ref="D141" authorId="0" shapeId="0" xr:uid="{00000000-0006-0000-0000-00002D000000}">
      <text>
        <r>
          <rPr>
            <sz val="9"/>
            <color indexed="81"/>
            <rFont val="Tahoma"/>
            <family val="2"/>
            <charset val="204"/>
          </rPr>
          <t>корень из дискриминанта</t>
        </r>
      </text>
    </comment>
    <comment ref="I141" authorId="0" shapeId="0" xr:uid="{00000000-0006-0000-0000-00002E000000}">
      <text>
        <r>
          <rPr>
            <sz val="9"/>
            <color indexed="81"/>
            <rFont val="Tahoma"/>
            <family val="2"/>
            <charset val="204"/>
          </rPr>
          <t>корень из дискриминанта</t>
        </r>
      </text>
    </comment>
    <comment ref="D142" authorId="0" shapeId="0" xr:uid="{00000000-0006-0000-0000-00002F000000}">
      <text>
        <r>
          <rPr>
            <sz val="9"/>
            <color indexed="81"/>
            <rFont val="Tahoma"/>
            <family val="2"/>
            <charset val="204"/>
          </rPr>
          <t>первый корень</t>
        </r>
      </text>
    </comment>
    <comment ref="I142" authorId="0" shapeId="0" xr:uid="{00000000-0006-0000-0000-000030000000}">
      <text>
        <r>
          <rPr>
            <sz val="9"/>
            <color indexed="81"/>
            <rFont val="Tahoma"/>
            <family val="2"/>
            <charset val="204"/>
          </rPr>
          <t>первый корень</t>
        </r>
      </text>
    </comment>
    <comment ref="D143" authorId="0" shapeId="0" xr:uid="{00000000-0006-0000-0000-000031000000}">
      <text>
        <r>
          <rPr>
            <sz val="9"/>
            <color indexed="81"/>
            <rFont val="Tahoma"/>
            <family val="2"/>
            <charset val="204"/>
          </rPr>
          <t>второй корень</t>
        </r>
      </text>
    </comment>
    <comment ref="I143" authorId="0" shapeId="0" xr:uid="{00000000-0006-0000-0000-000032000000}">
      <text>
        <r>
          <rPr>
            <sz val="9"/>
            <color indexed="81"/>
            <rFont val="Tahoma"/>
            <family val="2"/>
            <charset val="204"/>
          </rPr>
          <t>второй корень</t>
        </r>
      </text>
    </comment>
    <comment ref="D153" authorId="0" shapeId="0" xr:uid="{00000000-0006-0000-0000-000033000000}">
      <text>
        <r>
          <rPr>
            <sz val="9"/>
            <color indexed="81"/>
            <rFont val="Tahoma"/>
            <family val="2"/>
            <charset val="204"/>
          </rPr>
          <t xml:space="preserve">коэфф. </t>
        </r>
        <r>
          <rPr>
            <b/>
            <i/>
            <sz val="9"/>
            <color indexed="81"/>
            <rFont val="Tahoma"/>
            <family val="2"/>
            <charset val="204"/>
          </rPr>
          <t>b</t>
        </r>
        <r>
          <rPr>
            <sz val="9"/>
            <color indexed="81"/>
            <rFont val="Tahoma"/>
            <family val="2"/>
            <charset val="204"/>
          </rPr>
          <t xml:space="preserve"> квадратного уравнения</t>
        </r>
      </text>
    </comment>
    <comment ref="I153" authorId="0" shapeId="0" xr:uid="{00000000-0006-0000-0000-000034000000}">
      <text>
        <r>
          <rPr>
            <sz val="9"/>
            <color indexed="81"/>
            <rFont val="Tahoma"/>
            <family val="2"/>
            <charset val="204"/>
          </rPr>
          <t xml:space="preserve">коэфф. </t>
        </r>
        <r>
          <rPr>
            <b/>
            <i/>
            <sz val="9"/>
            <color indexed="81"/>
            <rFont val="Tahoma"/>
            <family val="2"/>
            <charset val="204"/>
          </rPr>
          <t>b</t>
        </r>
        <r>
          <rPr>
            <sz val="9"/>
            <color indexed="81"/>
            <rFont val="Tahoma"/>
            <family val="2"/>
            <charset val="204"/>
          </rPr>
          <t xml:space="preserve"> квадратного уравнения</t>
        </r>
      </text>
    </comment>
    <comment ref="D154" authorId="0" shapeId="0" xr:uid="{00000000-0006-0000-0000-000035000000}">
      <text>
        <r>
          <rPr>
            <sz val="9"/>
            <color indexed="81"/>
            <rFont val="Tahoma"/>
            <family val="2"/>
            <charset val="204"/>
          </rPr>
          <t xml:space="preserve">коэфф. </t>
        </r>
        <r>
          <rPr>
            <b/>
            <i/>
            <sz val="9"/>
            <color indexed="81"/>
            <rFont val="Tahoma"/>
            <family val="2"/>
            <charset val="204"/>
          </rPr>
          <t>c</t>
        </r>
        <r>
          <rPr>
            <sz val="9"/>
            <color indexed="81"/>
            <rFont val="Tahoma"/>
            <family val="2"/>
            <charset val="204"/>
          </rPr>
          <t xml:space="preserve"> квадратного уравнения</t>
        </r>
      </text>
    </comment>
    <comment ref="I154" authorId="0" shapeId="0" xr:uid="{00000000-0006-0000-0000-000036000000}">
      <text>
        <r>
          <rPr>
            <sz val="9"/>
            <color indexed="81"/>
            <rFont val="Tahoma"/>
            <family val="2"/>
            <charset val="204"/>
          </rPr>
          <t xml:space="preserve">коэфф. </t>
        </r>
        <r>
          <rPr>
            <b/>
            <i/>
            <sz val="9"/>
            <color indexed="81"/>
            <rFont val="Tahoma"/>
            <family val="2"/>
            <charset val="204"/>
          </rPr>
          <t>c</t>
        </r>
        <r>
          <rPr>
            <sz val="9"/>
            <color indexed="81"/>
            <rFont val="Tahoma"/>
            <family val="2"/>
            <charset val="204"/>
          </rPr>
          <t xml:space="preserve"> квадратного уравнения</t>
        </r>
      </text>
    </comment>
    <comment ref="D155" authorId="0" shapeId="0" xr:uid="{00000000-0006-0000-0000-000037000000}">
      <text>
        <r>
          <rPr>
            <sz val="9"/>
            <color indexed="81"/>
            <rFont val="Tahoma"/>
            <family val="2"/>
            <charset val="204"/>
          </rPr>
          <t>корень из дискриминанта</t>
        </r>
      </text>
    </comment>
    <comment ref="I155" authorId="0" shapeId="0" xr:uid="{00000000-0006-0000-0000-000038000000}">
      <text>
        <r>
          <rPr>
            <sz val="9"/>
            <color indexed="81"/>
            <rFont val="Tahoma"/>
            <family val="2"/>
            <charset val="204"/>
          </rPr>
          <t>корень из дискриминанта</t>
        </r>
      </text>
    </comment>
    <comment ref="D156" authorId="0" shapeId="0" xr:uid="{00000000-0006-0000-0000-000039000000}">
      <text>
        <r>
          <rPr>
            <sz val="9"/>
            <color indexed="81"/>
            <rFont val="Tahoma"/>
            <family val="2"/>
            <charset val="204"/>
          </rPr>
          <t>первый корень</t>
        </r>
      </text>
    </comment>
    <comment ref="I156" authorId="0" shapeId="0" xr:uid="{00000000-0006-0000-0000-00003A000000}">
      <text>
        <r>
          <rPr>
            <sz val="9"/>
            <color indexed="81"/>
            <rFont val="Tahoma"/>
            <family val="2"/>
            <charset val="204"/>
          </rPr>
          <t>первый корень</t>
        </r>
      </text>
    </comment>
    <comment ref="D157" authorId="0" shapeId="0" xr:uid="{00000000-0006-0000-0000-00003B000000}">
      <text>
        <r>
          <rPr>
            <sz val="9"/>
            <color indexed="81"/>
            <rFont val="Tahoma"/>
            <family val="2"/>
            <charset val="204"/>
          </rPr>
          <t>второй корень</t>
        </r>
      </text>
    </comment>
    <comment ref="I157" authorId="0" shapeId="0" xr:uid="{00000000-0006-0000-0000-00003C000000}">
      <text>
        <r>
          <rPr>
            <sz val="9"/>
            <color indexed="81"/>
            <rFont val="Tahoma"/>
            <family val="2"/>
            <charset val="204"/>
          </rPr>
          <t>второй корень</t>
        </r>
      </text>
    </comment>
    <comment ref="D167" authorId="0" shapeId="0" xr:uid="{00000000-0006-0000-0000-00003D000000}">
      <text>
        <r>
          <rPr>
            <sz val="9"/>
            <color indexed="81"/>
            <rFont val="Tahoma"/>
            <family val="2"/>
            <charset val="204"/>
          </rPr>
          <t xml:space="preserve">коэфф. </t>
        </r>
        <r>
          <rPr>
            <b/>
            <i/>
            <sz val="9"/>
            <color indexed="81"/>
            <rFont val="Tahoma"/>
            <family val="2"/>
            <charset val="204"/>
          </rPr>
          <t>b</t>
        </r>
        <r>
          <rPr>
            <sz val="9"/>
            <color indexed="81"/>
            <rFont val="Tahoma"/>
            <family val="2"/>
            <charset val="204"/>
          </rPr>
          <t xml:space="preserve"> квадратного уравнения</t>
        </r>
      </text>
    </comment>
    <comment ref="I167" authorId="0" shapeId="0" xr:uid="{00000000-0006-0000-0000-00003E000000}">
      <text>
        <r>
          <rPr>
            <sz val="9"/>
            <color indexed="81"/>
            <rFont val="Tahoma"/>
            <family val="2"/>
            <charset val="204"/>
          </rPr>
          <t xml:space="preserve">коэфф. </t>
        </r>
        <r>
          <rPr>
            <b/>
            <i/>
            <sz val="9"/>
            <color indexed="81"/>
            <rFont val="Tahoma"/>
            <family val="2"/>
            <charset val="204"/>
          </rPr>
          <t>b</t>
        </r>
        <r>
          <rPr>
            <sz val="9"/>
            <color indexed="81"/>
            <rFont val="Tahoma"/>
            <family val="2"/>
            <charset val="204"/>
          </rPr>
          <t xml:space="preserve"> квадратного уравнения</t>
        </r>
      </text>
    </comment>
    <comment ref="D168" authorId="0" shapeId="0" xr:uid="{00000000-0006-0000-0000-00003F000000}">
      <text>
        <r>
          <rPr>
            <sz val="9"/>
            <color indexed="81"/>
            <rFont val="Tahoma"/>
            <family val="2"/>
            <charset val="204"/>
          </rPr>
          <t xml:space="preserve">коэфф. </t>
        </r>
        <r>
          <rPr>
            <b/>
            <i/>
            <sz val="9"/>
            <color indexed="81"/>
            <rFont val="Tahoma"/>
            <family val="2"/>
            <charset val="204"/>
          </rPr>
          <t>c</t>
        </r>
        <r>
          <rPr>
            <sz val="9"/>
            <color indexed="81"/>
            <rFont val="Tahoma"/>
            <family val="2"/>
            <charset val="204"/>
          </rPr>
          <t xml:space="preserve"> квадратного уравнения</t>
        </r>
      </text>
    </comment>
    <comment ref="I168" authorId="0" shapeId="0" xr:uid="{00000000-0006-0000-0000-000040000000}">
      <text>
        <r>
          <rPr>
            <sz val="9"/>
            <color indexed="81"/>
            <rFont val="Tahoma"/>
            <family val="2"/>
            <charset val="204"/>
          </rPr>
          <t xml:space="preserve">коэфф. </t>
        </r>
        <r>
          <rPr>
            <b/>
            <i/>
            <sz val="9"/>
            <color indexed="81"/>
            <rFont val="Tahoma"/>
            <family val="2"/>
            <charset val="204"/>
          </rPr>
          <t>c</t>
        </r>
        <r>
          <rPr>
            <sz val="9"/>
            <color indexed="81"/>
            <rFont val="Tahoma"/>
            <family val="2"/>
            <charset val="204"/>
          </rPr>
          <t xml:space="preserve"> квадратного уравнения</t>
        </r>
      </text>
    </comment>
    <comment ref="D169" authorId="0" shapeId="0" xr:uid="{00000000-0006-0000-0000-000041000000}">
      <text>
        <r>
          <rPr>
            <sz val="9"/>
            <color indexed="81"/>
            <rFont val="Tahoma"/>
            <family val="2"/>
            <charset val="204"/>
          </rPr>
          <t>корень из дискриминанта</t>
        </r>
      </text>
    </comment>
    <comment ref="I169" authorId="0" shapeId="0" xr:uid="{00000000-0006-0000-0000-000042000000}">
      <text>
        <r>
          <rPr>
            <sz val="9"/>
            <color indexed="81"/>
            <rFont val="Tahoma"/>
            <family val="2"/>
            <charset val="204"/>
          </rPr>
          <t>корень из дискриминанта</t>
        </r>
      </text>
    </comment>
    <comment ref="D170" authorId="0" shapeId="0" xr:uid="{00000000-0006-0000-0000-000043000000}">
      <text>
        <r>
          <rPr>
            <sz val="9"/>
            <color indexed="81"/>
            <rFont val="Tahoma"/>
            <family val="2"/>
            <charset val="204"/>
          </rPr>
          <t>первый корень</t>
        </r>
      </text>
    </comment>
    <comment ref="I170" authorId="0" shapeId="0" xr:uid="{00000000-0006-0000-0000-000044000000}">
      <text>
        <r>
          <rPr>
            <sz val="9"/>
            <color indexed="81"/>
            <rFont val="Tahoma"/>
            <family val="2"/>
            <charset val="204"/>
          </rPr>
          <t>первый корень</t>
        </r>
      </text>
    </comment>
    <comment ref="D171" authorId="0" shapeId="0" xr:uid="{00000000-0006-0000-0000-000045000000}">
      <text>
        <r>
          <rPr>
            <sz val="9"/>
            <color indexed="81"/>
            <rFont val="Tahoma"/>
            <family val="2"/>
            <charset val="204"/>
          </rPr>
          <t>второй корень</t>
        </r>
      </text>
    </comment>
    <comment ref="I171" authorId="0" shapeId="0" xr:uid="{00000000-0006-0000-0000-000046000000}">
      <text>
        <r>
          <rPr>
            <sz val="9"/>
            <color indexed="81"/>
            <rFont val="Tahoma"/>
            <family val="2"/>
            <charset val="204"/>
          </rPr>
          <t>второй корень</t>
        </r>
      </text>
    </comment>
    <comment ref="D181" authorId="0" shapeId="0" xr:uid="{00000000-0006-0000-0000-000047000000}">
      <text>
        <r>
          <rPr>
            <sz val="9"/>
            <color indexed="81"/>
            <rFont val="Tahoma"/>
            <family val="2"/>
            <charset val="204"/>
          </rPr>
          <t xml:space="preserve">коэфф. </t>
        </r>
        <r>
          <rPr>
            <b/>
            <i/>
            <sz val="9"/>
            <color indexed="81"/>
            <rFont val="Tahoma"/>
            <family val="2"/>
            <charset val="204"/>
          </rPr>
          <t>b</t>
        </r>
        <r>
          <rPr>
            <sz val="9"/>
            <color indexed="81"/>
            <rFont val="Tahoma"/>
            <family val="2"/>
            <charset val="204"/>
          </rPr>
          <t xml:space="preserve"> квадратного уравнения</t>
        </r>
      </text>
    </comment>
    <comment ref="I181" authorId="0" shapeId="0" xr:uid="{00000000-0006-0000-0000-000048000000}">
      <text>
        <r>
          <rPr>
            <sz val="9"/>
            <color indexed="81"/>
            <rFont val="Tahoma"/>
            <family val="2"/>
            <charset val="204"/>
          </rPr>
          <t xml:space="preserve">коэфф. </t>
        </r>
        <r>
          <rPr>
            <b/>
            <i/>
            <sz val="9"/>
            <color indexed="81"/>
            <rFont val="Tahoma"/>
            <family val="2"/>
            <charset val="204"/>
          </rPr>
          <t>b</t>
        </r>
        <r>
          <rPr>
            <sz val="9"/>
            <color indexed="81"/>
            <rFont val="Tahoma"/>
            <family val="2"/>
            <charset val="204"/>
          </rPr>
          <t xml:space="preserve"> квадратного уравнения</t>
        </r>
      </text>
    </comment>
    <comment ref="D182" authorId="0" shapeId="0" xr:uid="{00000000-0006-0000-0000-000049000000}">
      <text>
        <r>
          <rPr>
            <sz val="9"/>
            <color indexed="81"/>
            <rFont val="Tahoma"/>
            <family val="2"/>
            <charset val="204"/>
          </rPr>
          <t xml:space="preserve">коэфф. </t>
        </r>
        <r>
          <rPr>
            <b/>
            <i/>
            <sz val="9"/>
            <color indexed="81"/>
            <rFont val="Tahoma"/>
            <family val="2"/>
            <charset val="204"/>
          </rPr>
          <t>c</t>
        </r>
        <r>
          <rPr>
            <sz val="9"/>
            <color indexed="81"/>
            <rFont val="Tahoma"/>
            <family val="2"/>
            <charset val="204"/>
          </rPr>
          <t xml:space="preserve"> квадратного уравнения</t>
        </r>
      </text>
    </comment>
    <comment ref="I182" authorId="0" shapeId="0" xr:uid="{00000000-0006-0000-0000-00004A000000}">
      <text>
        <r>
          <rPr>
            <sz val="9"/>
            <color indexed="81"/>
            <rFont val="Tahoma"/>
            <family val="2"/>
            <charset val="204"/>
          </rPr>
          <t xml:space="preserve">коэфф. </t>
        </r>
        <r>
          <rPr>
            <b/>
            <i/>
            <sz val="9"/>
            <color indexed="81"/>
            <rFont val="Tahoma"/>
            <family val="2"/>
            <charset val="204"/>
          </rPr>
          <t>c</t>
        </r>
        <r>
          <rPr>
            <sz val="9"/>
            <color indexed="81"/>
            <rFont val="Tahoma"/>
            <family val="2"/>
            <charset val="204"/>
          </rPr>
          <t xml:space="preserve"> квадратного уравнения</t>
        </r>
      </text>
    </comment>
    <comment ref="D183" authorId="0" shapeId="0" xr:uid="{00000000-0006-0000-0000-00004B000000}">
      <text>
        <r>
          <rPr>
            <sz val="9"/>
            <color indexed="81"/>
            <rFont val="Tahoma"/>
            <family val="2"/>
            <charset val="204"/>
          </rPr>
          <t>корень из дискриминанта</t>
        </r>
      </text>
    </comment>
    <comment ref="I183" authorId="0" shapeId="0" xr:uid="{00000000-0006-0000-0000-00004C000000}">
      <text>
        <r>
          <rPr>
            <sz val="9"/>
            <color indexed="81"/>
            <rFont val="Tahoma"/>
            <family val="2"/>
            <charset val="204"/>
          </rPr>
          <t>корень из дискриминанта</t>
        </r>
      </text>
    </comment>
    <comment ref="D184" authorId="0" shapeId="0" xr:uid="{00000000-0006-0000-0000-00004D000000}">
      <text>
        <r>
          <rPr>
            <sz val="9"/>
            <color indexed="81"/>
            <rFont val="Tahoma"/>
            <family val="2"/>
            <charset val="204"/>
          </rPr>
          <t>первый корень</t>
        </r>
      </text>
    </comment>
    <comment ref="I184" authorId="0" shapeId="0" xr:uid="{00000000-0006-0000-0000-00004E000000}">
      <text>
        <r>
          <rPr>
            <sz val="9"/>
            <color indexed="81"/>
            <rFont val="Tahoma"/>
            <family val="2"/>
            <charset val="204"/>
          </rPr>
          <t>первый корень</t>
        </r>
      </text>
    </comment>
    <comment ref="D185" authorId="0" shapeId="0" xr:uid="{00000000-0006-0000-0000-00004F000000}">
      <text>
        <r>
          <rPr>
            <sz val="9"/>
            <color indexed="81"/>
            <rFont val="Tahoma"/>
            <family val="2"/>
            <charset val="204"/>
          </rPr>
          <t>второй корень</t>
        </r>
      </text>
    </comment>
    <comment ref="I185" authorId="0" shapeId="0" xr:uid="{00000000-0006-0000-0000-000050000000}">
      <text>
        <r>
          <rPr>
            <sz val="9"/>
            <color indexed="81"/>
            <rFont val="Tahoma"/>
            <family val="2"/>
            <charset val="204"/>
          </rPr>
          <t>второй корень</t>
        </r>
      </text>
    </comment>
    <comment ref="D209" authorId="0" shapeId="0" xr:uid="{00000000-0006-0000-0000-000051000000}">
      <text>
        <r>
          <rPr>
            <sz val="9"/>
            <color indexed="81"/>
            <rFont val="Tahoma"/>
            <family val="2"/>
            <charset val="204"/>
          </rPr>
          <t xml:space="preserve">коэфф. </t>
        </r>
        <r>
          <rPr>
            <b/>
            <i/>
            <sz val="9"/>
            <color indexed="81"/>
            <rFont val="Tahoma"/>
            <family val="2"/>
            <charset val="204"/>
          </rPr>
          <t>b</t>
        </r>
        <r>
          <rPr>
            <sz val="9"/>
            <color indexed="81"/>
            <rFont val="Tahoma"/>
            <family val="2"/>
            <charset val="204"/>
          </rPr>
          <t xml:space="preserve"> квадратного уравнения</t>
        </r>
      </text>
    </comment>
    <comment ref="I209" authorId="0" shapeId="0" xr:uid="{00000000-0006-0000-0000-000052000000}">
      <text>
        <r>
          <rPr>
            <sz val="9"/>
            <color indexed="81"/>
            <rFont val="Tahoma"/>
            <family val="2"/>
            <charset val="204"/>
          </rPr>
          <t xml:space="preserve">коэфф. </t>
        </r>
        <r>
          <rPr>
            <b/>
            <i/>
            <sz val="9"/>
            <color indexed="81"/>
            <rFont val="Tahoma"/>
            <family val="2"/>
            <charset val="204"/>
          </rPr>
          <t>b</t>
        </r>
        <r>
          <rPr>
            <sz val="9"/>
            <color indexed="81"/>
            <rFont val="Tahoma"/>
            <family val="2"/>
            <charset val="204"/>
          </rPr>
          <t xml:space="preserve"> квадратного уравнения</t>
        </r>
      </text>
    </comment>
    <comment ref="D210" authorId="0" shapeId="0" xr:uid="{00000000-0006-0000-0000-000053000000}">
      <text>
        <r>
          <rPr>
            <sz val="9"/>
            <color indexed="81"/>
            <rFont val="Tahoma"/>
            <family val="2"/>
            <charset val="204"/>
          </rPr>
          <t xml:space="preserve">коэфф. </t>
        </r>
        <r>
          <rPr>
            <b/>
            <i/>
            <sz val="9"/>
            <color indexed="81"/>
            <rFont val="Tahoma"/>
            <family val="2"/>
            <charset val="204"/>
          </rPr>
          <t>c</t>
        </r>
        <r>
          <rPr>
            <sz val="9"/>
            <color indexed="81"/>
            <rFont val="Tahoma"/>
            <family val="2"/>
            <charset val="204"/>
          </rPr>
          <t xml:space="preserve"> квадратного уравнения</t>
        </r>
      </text>
    </comment>
    <comment ref="I210" authorId="0" shapeId="0" xr:uid="{00000000-0006-0000-0000-000054000000}">
      <text>
        <r>
          <rPr>
            <sz val="9"/>
            <color indexed="81"/>
            <rFont val="Tahoma"/>
            <family val="2"/>
            <charset val="204"/>
          </rPr>
          <t xml:space="preserve">коэфф. </t>
        </r>
        <r>
          <rPr>
            <b/>
            <i/>
            <sz val="9"/>
            <color indexed="81"/>
            <rFont val="Tahoma"/>
            <family val="2"/>
            <charset val="204"/>
          </rPr>
          <t>c</t>
        </r>
        <r>
          <rPr>
            <sz val="9"/>
            <color indexed="81"/>
            <rFont val="Tahoma"/>
            <family val="2"/>
            <charset val="204"/>
          </rPr>
          <t xml:space="preserve"> квадратного уравнения</t>
        </r>
      </text>
    </comment>
    <comment ref="D211" authorId="0" shapeId="0" xr:uid="{00000000-0006-0000-0000-000055000000}">
      <text>
        <r>
          <rPr>
            <sz val="9"/>
            <color indexed="81"/>
            <rFont val="Tahoma"/>
            <family val="2"/>
            <charset val="204"/>
          </rPr>
          <t>корень из дискриминанта</t>
        </r>
      </text>
    </comment>
    <comment ref="I211" authorId="0" shapeId="0" xr:uid="{00000000-0006-0000-0000-000056000000}">
      <text>
        <r>
          <rPr>
            <sz val="9"/>
            <color indexed="81"/>
            <rFont val="Tahoma"/>
            <family val="2"/>
            <charset val="204"/>
          </rPr>
          <t>корень из дискриминанта</t>
        </r>
      </text>
    </comment>
    <comment ref="D212" authorId="0" shapeId="0" xr:uid="{00000000-0006-0000-0000-000057000000}">
      <text>
        <r>
          <rPr>
            <sz val="9"/>
            <color indexed="81"/>
            <rFont val="Tahoma"/>
            <family val="2"/>
            <charset val="204"/>
          </rPr>
          <t>первый корень</t>
        </r>
      </text>
    </comment>
    <comment ref="I212" authorId="0" shapeId="0" xr:uid="{00000000-0006-0000-0000-000058000000}">
      <text>
        <r>
          <rPr>
            <sz val="9"/>
            <color indexed="81"/>
            <rFont val="Tahoma"/>
            <family val="2"/>
            <charset val="204"/>
          </rPr>
          <t>первый корень</t>
        </r>
      </text>
    </comment>
    <comment ref="D213" authorId="0" shapeId="0" xr:uid="{00000000-0006-0000-0000-000059000000}">
      <text>
        <r>
          <rPr>
            <sz val="9"/>
            <color indexed="81"/>
            <rFont val="Tahoma"/>
            <family val="2"/>
            <charset val="204"/>
          </rPr>
          <t>второй корень</t>
        </r>
      </text>
    </comment>
    <comment ref="I213" authorId="0" shapeId="0" xr:uid="{00000000-0006-0000-0000-00005A000000}">
      <text>
        <r>
          <rPr>
            <sz val="9"/>
            <color indexed="81"/>
            <rFont val="Tahoma"/>
            <family val="2"/>
            <charset val="204"/>
          </rPr>
          <t>второй корень</t>
        </r>
      </text>
    </comment>
    <comment ref="D223" authorId="0" shapeId="0" xr:uid="{00000000-0006-0000-0000-00005B000000}">
      <text>
        <r>
          <rPr>
            <sz val="9"/>
            <color indexed="81"/>
            <rFont val="Tahoma"/>
            <family val="2"/>
            <charset val="204"/>
          </rPr>
          <t xml:space="preserve">коэфф. </t>
        </r>
        <r>
          <rPr>
            <b/>
            <i/>
            <sz val="9"/>
            <color indexed="81"/>
            <rFont val="Tahoma"/>
            <family val="2"/>
            <charset val="204"/>
          </rPr>
          <t>b</t>
        </r>
        <r>
          <rPr>
            <sz val="9"/>
            <color indexed="81"/>
            <rFont val="Tahoma"/>
            <family val="2"/>
            <charset val="204"/>
          </rPr>
          <t xml:space="preserve"> квадратного уравнения</t>
        </r>
      </text>
    </comment>
    <comment ref="I223" authorId="0" shapeId="0" xr:uid="{00000000-0006-0000-0000-00005C000000}">
      <text>
        <r>
          <rPr>
            <sz val="9"/>
            <color indexed="81"/>
            <rFont val="Tahoma"/>
            <family val="2"/>
            <charset val="204"/>
          </rPr>
          <t xml:space="preserve">коэфф. </t>
        </r>
        <r>
          <rPr>
            <b/>
            <i/>
            <sz val="9"/>
            <color indexed="81"/>
            <rFont val="Tahoma"/>
            <family val="2"/>
            <charset val="204"/>
          </rPr>
          <t>b</t>
        </r>
        <r>
          <rPr>
            <sz val="9"/>
            <color indexed="81"/>
            <rFont val="Tahoma"/>
            <family val="2"/>
            <charset val="204"/>
          </rPr>
          <t xml:space="preserve"> квадратного уравнения</t>
        </r>
      </text>
    </comment>
    <comment ref="D224" authorId="0" shapeId="0" xr:uid="{00000000-0006-0000-0000-00005D000000}">
      <text>
        <r>
          <rPr>
            <sz val="9"/>
            <color indexed="81"/>
            <rFont val="Tahoma"/>
            <family val="2"/>
            <charset val="204"/>
          </rPr>
          <t xml:space="preserve">коэфф. </t>
        </r>
        <r>
          <rPr>
            <b/>
            <i/>
            <sz val="9"/>
            <color indexed="81"/>
            <rFont val="Tahoma"/>
            <family val="2"/>
            <charset val="204"/>
          </rPr>
          <t>c</t>
        </r>
        <r>
          <rPr>
            <sz val="9"/>
            <color indexed="81"/>
            <rFont val="Tahoma"/>
            <family val="2"/>
            <charset val="204"/>
          </rPr>
          <t xml:space="preserve"> квадратного уравнения</t>
        </r>
      </text>
    </comment>
    <comment ref="I224" authorId="0" shapeId="0" xr:uid="{00000000-0006-0000-0000-00005E000000}">
      <text>
        <r>
          <rPr>
            <sz val="9"/>
            <color indexed="81"/>
            <rFont val="Tahoma"/>
            <family val="2"/>
            <charset val="204"/>
          </rPr>
          <t xml:space="preserve">коэфф. </t>
        </r>
        <r>
          <rPr>
            <b/>
            <i/>
            <sz val="9"/>
            <color indexed="81"/>
            <rFont val="Tahoma"/>
            <family val="2"/>
            <charset val="204"/>
          </rPr>
          <t>c</t>
        </r>
        <r>
          <rPr>
            <sz val="9"/>
            <color indexed="81"/>
            <rFont val="Tahoma"/>
            <family val="2"/>
            <charset val="204"/>
          </rPr>
          <t xml:space="preserve"> квадратного уравнения</t>
        </r>
      </text>
    </comment>
    <comment ref="D225" authorId="0" shapeId="0" xr:uid="{00000000-0006-0000-0000-00005F000000}">
      <text>
        <r>
          <rPr>
            <sz val="9"/>
            <color indexed="81"/>
            <rFont val="Tahoma"/>
            <family val="2"/>
            <charset val="204"/>
          </rPr>
          <t>корень из дискриминанта</t>
        </r>
      </text>
    </comment>
    <comment ref="I225" authorId="0" shapeId="0" xr:uid="{00000000-0006-0000-0000-000060000000}">
      <text>
        <r>
          <rPr>
            <sz val="9"/>
            <color indexed="81"/>
            <rFont val="Tahoma"/>
            <family val="2"/>
            <charset val="204"/>
          </rPr>
          <t>корень из дискриминанта</t>
        </r>
      </text>
    </comment>
    <comment ref="D226" authorId="0" shapeId="0" xr:uid="{00000000-0006-0000-0000-000061000000}">
      <text>
        <r>
          <rPr>
            <sz val="9"/>
            <color indexed="81"/>
            <rFont val="Tahoma"/>
            <family val="2"/>
            <charset val="204"/>
          </rPr>
          <t>первый корень</t>
        </r>
      </text>
    </comment>
    <comment ref="I226" authorId="0" shapeId="0" xr:uid="{00000000-0006-0000-0000-000062000000}">
      <text>
        <r>
          <rPr>
            <sz val="9"/>
            <color indexed="81"/>
            <rFont val="Tahoma"/>
            <family val="2"/>
            <charset val="204"/>
          </rPr>
          <t>первый корень</t>
        </r>
      </text>
    </comment>
    <comment ref="D227" authorId="0" shapeId="0" xr:uid="{00000000-0006-0000-0000-000063000000}">
      <text>
        <r>
          <rPr>
            <sz val="9"/>
            <color indexed="81"/>
            <rFont val="Tahoma"/>
            <family val="2"/>
            <charset val="204"/>
          </rPr>
          <t>второй корень</t>
        </r>
      </text>
    </comment>
    <comment ref="I227" authorId="0" shapeId="0" xr:uid="{00000000-0006-0000-0000-000064000000}">
      <text>
        <r>
          <rPr>
            <sz val="9"/>
            <color indexed="81"/>
            <rFont val="Tahoma"/>
            <family val="2"/>
            <charset val="204"/>
          </rPr>
          <t>второй корень</t>
        </r>
      </text>
    </comment>
    <comment ref="D237" authorId="0" shapeId="0" xr:uid="{00000000-0006-0000-0000-000065000000}">
      <text>
        <r>
          <rPr>
            <sz val="9"/>
            <color indexed="81"/>
            <rFont val="Tahoma"/>
            <family val="2"/>
            <charset val="204"/>
          </rPr>
          <t xml:space="preserve">коэфф. </t>
        </r>
        <r>
          <rPr>
            <b/>
            <i/>
            <sz val="9"/>
            <color indexed="81"/>
            <rFont val="Tahoma"/>
            <family val="2"/>
            <charset val="204"/>
          </rPr>
          <t>b</t>
        </r>
        <r>
          <rPr>
            <sz val="9"/>
            <color indexed="81"/>
            <rFont val="Tahoma"/>
            <family val="2"/>
            <charset val="204"/>
          </rPr>
          <t xml:space="preserve"> квадратного уравнения</t>
        </r>
      </text>
    </comment>
    <comment ref="I237" authorId="0" shapeId="0" xr:uid="{00000000-0006-0000-0000-000066000000}">
      <text>
        <r>
          <rPr>
            <sz val="9"/>
            <color indexed="81"/>
            <rFont val="Tahoma"/>
            <family val="2"/>
            <charset val="204"/>
          </rPr>
          <t xml:space="preserve">коэфф. </t>
        </r>
        <r>
          <rPr>
            <b/>
            <i/>
            <sz val="9"/>
            <color indexed="81"/>
            <rFont val="Tahoma"/>
            <family val="2"/>
            <charset val="204"/>
          </rPr>
          <t>b</t>
        </r>
        <r>
          <rPr>
            <sz val="9"/>
            <color indexed="81"/>
            <rFont val="Tahoma"/>
            <family val="2"/>
            <charset val="204"/>
          </rPr>
          <t xml:space="preserve"> квадратного уравнения</t>
        </r>
      </text>
    </comment>
    <comment ref="D238" authorId="0" shapeId="0" xr:uid="{00000000-0006-0000-0000-000067000000}">
      <text>
        <r>
          <rPr>
            <sz val="9"/>
            <color indexed="81"/>
            <rFont val="Tahoma"/>
            <family val="2"/>
            <charset val="204"/>
          </rPr>
          <t xml:space="preserve">коэфф. </t>
        </r>
        <r>
          <rPr>
            <b/>
            <i/>
            <sz val="9"/>
            <color indexed="81"/>
            <rFont val="Tahoma"/>
            <family val="2"/>
            <charset val="204"/>
          </rPr>
          <t>c</t>
        </r>
        <r>
          <rPr>
            <sz val="9"/>
            <color indexed="81"/>
            <rFont val="Tahoma"/>
            <family val="2"/>
            <charset val="204"/>
          </rPr>
          <t xml:space="preserve"> квадратного уравнения</t>
        </r>
      </text>
    </comment>
    <comment ref="I238" authorId="0" shapeId="0" xr:uid="{00000000-0006-0000-0000-000068000000}">
      <text>
        <r>
          <rPr>
            <sz val="9"/>
            <color indexed="81"/>
            <rFont val="Tahoma"/>
            <family val="2"/>
            <charset val="204"/>
          </rPr>
          <t xml:space="preserve">коэфф. </t>
        </r>
        <r>
          <rPr>
            <b/>
            <i/>
            <sz val="9"/>
            <color indexed="81"/>
            <rFont val="Tahoma"/>
            <family val="2"/>
            <charset val="204"/>
          </rPr>
          <t>c</t>
        </r>
        <r>
          <rPr>
            <sz val="9"/>
            <color indexed="81"/>
            <rFont val="Tahoma"/>
            <family val="2"/>
            <charset val="204"/>
          </rPr>
          <t xml:space="preserve"> квадратного уравнения</t>
        </r>
      </text>
    </comment>
    <comment ref="D239" authorId="0" shapeId="0" xr:uid="{00000000-0006-0000-0000-000069000000}">
      <text>
        <r>
          <rPr>
            <sz val="9"/>
            <color indexed="81"/>
            <rFont val="Tahoma"/>
            <family val="2"/>
            <charset val="204"/>
          </rPr>
          <t>корень из дискриминанта</t>
        </r>
      </text>
    </comment>
    <comment ref="I239" authorId="0" shapeId="0" xr:uid="{00000000-0006-0000-0000-00006A000000}">
      <text>
        <r>
          <rPr>
            <sz val="9"/>
            <color indexed="81"/>
            <rFont val="Tahoma"/>
            <family val="2"/>
            <charset val="204"/>
          </rPr>
          <t>корень из дискриминанта</t>
        </r>
      </text>
    </comment>
    <comment ref="D240" authorId="0" shapeId="0" xr:uid="{00000000-0006-0000-0000-00006B000000}">
      <text>
        <r>
          <rPr>
            <sz val="9"/>
            <color indexed="81"/>
            <rFont val="Tahoma"/>
            <family val="2"/>
            <charset val="204"/>
          </rPr>
          <t>первый корень</t>
        </r>
      </text>
    </comment>
    <comment ref="I240" authorId="0" shapeId="0" xr:uid="{00000000-0006-0000-0000-00006C000000}">
      <text>
        <r>
          <rPr>
            <sz val="9"/>
            <color indexed="81"/>
            <rFont val="Tahoma"/>
            <family val="2"/>
            <charset val="204"/>
          </rPr>
          <t>первый корень</t>
        </r>
      </text>
    </comment>
    <comment ref="D241" authorId="0" shapeId="0" xr:uid="{00000000-0006-0000-0000-00006D000000}">
      <text>
        <r>
          <rPr>
            <sz val="9"/>
            <color indexed="81"/>
            <rFont val="Tahoma"/>
            <family val="2"/>
            <charset val="204"/>
          </rPr>
          <t>второй корень</t>
        </r>
      </text>
    </comment>
    <comment ref="I241" authorId="0" shapeId="0" xr:uid="{00000000-0006-0000-0000-00006E000000}">
      <text>
        <r>
          <rPr>
            <sz val="9"/>
            <color indexed="81"/>
            <rFont val="Tahoma"/>
            <family val="2"/>
            <charset val="204"/>
          </rPr>
          <t>второй корень</t>
        </r>
      </text>
    </comment>
    <comment ref="D251" authorId="0" shapeId="0" xr:uid="{00000000-0006-0000-0000-00006F000000}">
      <text>
        <r>
          <rPr>
            <sz val="9"/>
            <color indexed="81"/>
            <rFont val="Tahoma"/>
            <family val="2"/>
            <charset val="204"/>
          </rPr>
          <t xml:space="preserve">коэфф. </t>
        </r>
        <r>
          <rPr>
            <b/>
            <i/>
            <sz val="9"/>
            <color indexed="81"/>
            <rFont val="Tahoma"/>
            <family val="2"/>
            <charset val="204"/>
          </rPr>
          <t>b</t>
        </r>
        <r>
          <rPr>
            <sz val="9"/>
            <color indexed="81"/>
            <rFont val="Tahoma"/>
            <family val="2"/>
            <charset val="204"/>
          </rPr>
          <t xml:space="preserve"> квадратного уравнения</t>
        </r>
      </text>
    </comment>
    <comment ref="I251" authorId="0" shapeId="0" xr:uid="{00000000-0006-0000-0000-000070000000}">
      <text>
        <r>
          <rPr>
            <sz val="9"/>
            <color indexed="81"/>
            <rFont val="Tahoma"/>
            <family val="2"/>
            <charset val="204"/>
          </rPr>
          <t xml:space="preserve">коэфф. </t>
        </r>
        <r>
          <rPr>
            <b/>
            <i/>
            <sz val="9"/>
            <color indexed="81"/>
            <rFont val="Tahoma"/>
            <family val="2"/>
            <charset val="204"/>
          </rPr>
          <t>b</t>
        </r>
        <r>
          <rPr>
            <sz val="9"/>
            <color indexed="81"/>
            <rFont val="Tahoma"/>
            <family val="2"/>
            <charset val="204"/>
          </rPr>
          <t xml:space="preserve"> квадратного уравнения</t>
        </r>
      </text>
    </comment>
    <comment ref="D252" authorId="0" shapeId="0" xr:uid="{00000000-0006-0000-0000-000071000000}">
      <text>
        <r>
          <rPr>
            <sz val="9"/>
            <color indexed="81"/>
            <rFont val="Tahoma"/>
            <family val="2"/>
            <charset val="204"/>
          </rPr>
          <t xml:space="preserve">коэфф. </t>
        </r>
        <r>
          <rPr>
            <b/>
            <i/>
            <sz val="9"/>
            <color indexed="81"/>
            <rFont val="Tahoma"/>
            <family val="2"/>
            <charset val="204"/>
          </rPr>
          <t>c</t>
        </r>
        <r>
          <rPr>
            <sz val="9"/>
            <color indexed="81"/>
            <rFont val="Tahoma"/>
            <family val="2"/>
            <charset val="204"/>
          </rPr>
          <t xml:space="preserve"> квадратного уравнения</t>
        </r>
      </text>
    </comment>
    <comment ref="I252" authorId="0" shapeId="0" xr:uid="{00000000-0006-0000-0000-000072000000}">
      <text>
        <r>
          <rPr>
            <sz val="9"/>
            <color indexed="81"/>
            <rFont val="Tahoma"/>
            <family val="2"/>
            <charset val="204"/>
          </rPr>
          <t xml:space="preserve">коэфф. </t>
        </r>
        <r>
          <rPr>
            <b/>
            <i/>
            <sz val="9"/>
            <color indexed="81"/>
            <rFont val="Tahoma"/>
            <family val="2"/>
            <charset val="204"/>
          </rPr>
          <t>c</t>
        </r>
        <r>
          <rPr>
            <sz val="9"/>
            <color indexed="81"/>
            <rFont val="Tahoma"/>
            <family val="2"/>
            <charset val="204"/>
          </rPr>
          <t xml:space="preserve"> квадратного уравнения</t>
        </r>
      </text>
    </comment>
    <comment ref="D253" authorId="0" shapeId="0" xr:uid="{00000000-0006-0000-0000-000073000000}">
      <text>
        <r>
          <rPr>
            <sz val="9"/>
            <color indexed="81"/>
            <rFont val="Tahoma"/>
            <family val="2"/>
            <charset val="204"/>
          </rPr>
          <t>корень из дискриминанта</t>
        </r>
      </text>
    </comment>
    <comment ref="I253" authorId="0" shapeId="0" xr:uid="{00000000-0006-0000-0000-000074000000}">
      <text>
        <r>
          <rPr>
            <sz val="9"/>
            <color indexed="81"/>
            <rFont val="Tahoma"/>
            <family val="2"/>
            <charset val="204"/>
          </rPr>
          <t>корень из дискриминанта</t>
        </r>
      </text>
    </comment>
    <comment ref="D254" authorId="0" shapeId="0" xr:uid="{00000000-0006-0000-0000-000075000000}">
      <text>
        <r>
          <rPr>
            <sz val="9"/>
            <color indexed="81"/>
            <rFont val="Tahoma"/>
            <family val="2"/>
            <charset val="204"/>
          </rPr>
          <t>первый корень</t>
        </r>
      </text>
    </comment>
    <comment ref="I254" authorId="0" shapeId="0" xr:uid="{00000000-0006-0000-0000-000076000000}">
      <text>
        <r>
          <rPr>
            <sz val="9"/>
            <color indexed="81"/>
            <rFont val="Tahoma"/>
            <family val="2"/>
            <charset val="204"/>
          </rPr>
          <t>первый корень</t>
        </r>
      </text>
    </comment>
    <comment ref="D255" authorId="0" shapeId="0" xr:uid="{00000000-0006-0000-0000-000077000000}">
      <text>
        <r>
          <rPr>
            <sz val="9"/>
            <color indexed="81"/>
            <rFont val="Tahoma"/>
            <family val="2"/>
            <charset val="204"/>
          </rPr>
          <t>второй корень</t>
        </r>
      </text>
    </comment>
    <comment ref="I255" authorId="0" shapeId="0" xr:uid="{00000000-0006-0000-0000-000078000000}">
      <text>
        <r>
          <rPr>
            <sz val="9"/>
            <color indexed="81"/>
            <rFont val="Tahoma"/>
            <family val="2"/>
            <charset val="204"/>
          </rPr>
          <t>второй корень</t>
        </r>
      </text>
    </comment>
    <comment ref="D279" authorId="0" shapeId="0" xr:uid="{00000000-0006-0000-0000-000079000000}">
      <text>
        <r>
          <rPr>
            <sz val="9"/>
            <color indexed="81"/>
            <rFont val="Tahoma"/>
            <family val="2"/>
            <charset val="204"/>
          </rPr>
          <t xml:space="preserve">коэфф. </t>
        </r>
        <r>
          <rPr>
            <b/>
            <i/>
            <sz val="9"/>
            <color indexed="81"/>
            <rFont val="Tahoma"/>
            <family val="2"/>
            <charset val="204"/>
          </rPr>
          <t>b</t>
        </r>
        <r>
          <rPr>
            <sz val="9"/>
            <color indexed="81"/>
            <rFont val="Tahoma"/>
            <family val="2"/>
            <charset val="204"/>
          </rPr>
          <t xml:space="preserve"> квадратного уравнения</t>
        </r>
      </text>
    </comment>
    <comment ref="I279" authorId="0" shapeId="0" xr:uid="{00000000-0006-0000-0000-00007A000000}">
      <text>
        <r>
          <rPr>
            <sz val="9"/>
            <color indexed="81"/>
            <rFont val="Tahoma"/>
            <family val="2"/>
            <charset val="204"/>
          </rPr>
          <t xml:space="preserve">коэфф. </t>
        </r>
        <r>
          <rPr>
            <b/>
            <i/>
            <sz val="9"/>
            <color indexed="81"/>
            <rFont val="Tahoma"/>
            <family val="2"/>
            <charset val="204"/>
          </rPr>
          <t>b</t>
        </r>
        <r>
          <rPr>
            <sz val="9"/>
            <color indexed="81"/>
            <rFont val="Tahoma"/>
            <family val="2"/>
            <charset val="204"/>
          </rPr>
          <t xml:space="preserve"> квадратного уравнения</t>
        </r>
      </text>
    </comment>
    <comment ref="D280" authorId="0" shapeId="0" xr:uid="{00000000-0006-0000-0000-00007B000000}">
      <text>
        <r>
          <rPr>
            <sz val="9"/>
            <color indexed="81"/>
            <rFont val="Tahoma"/>
            <family val="2"/>
            <charset val="204"/>
          </rPr>
          <t xml:space="preserve">коэфф. </t>
        </r>
        <r>
          <rPr>
            <b/>
            <i/>
            <sz val="9"/>
            <color indexed="81"/>
            <rFont val="Tahoma"/>
            <family val="2"/>
            <charset val="204"/>
          </rPr>
          <t>c</t>
        </r>
        <r>
          <rPr>
            <sz val="9"/>
            <color indexed="81"/>
            <rFont val="Tahoma"/>
            <family val="2"/>
            <charset val="204"/>
          </rPr>
          <t xml:space="preserve"> квадратного уравнения</t>
        </r>
      </text>
    </comment>
    <comment ref="I280" authorId="0" shapeId="0" xr:uid="{00000000-0006-0000-0000-00007C000000}">
      <text>
        <r>
          <rPr>
            <sz val="9"/>
            <color indexed="81"/>
            <rFont val="Tahoma"/>
            <family val="2"/>
            <charset val="204"/>
          </rPr>
          <t xml:space="preserve">коэфф. </t>
        </r>
        <r>
          <rPr>
            <b/>
            <i/>
            <sz val="9"/>
            <color indexed="81"/>
            <rFont val="Tahoma"/>
            <family val="2"/>
            <charset val="204"/>
          </rPr>
          <t>c</t>
        </r>
        <r>
          <rPr>
            <sz val="9"/>
            <color indexed="81"/>
            <rFont val="Tahoma"/>
            <family val="2"/>
            <charset val="204"/>
          </rPr>
          <t xml:space="preserve"> квадратного уравнения</t>
        </r>
      </text>
    </comment>
    <comment ref="D281" authorId="0" shapeId="0" xr:uid="{00000000-0006-0000-0000-00007D000000}">
      <text>
        <r>
          <rPr>
            <sz val="9"/>
            <color indexed="81"/>
            <rFont val="Tahoma"/>
            <family val="2"/>
            <charset val="204"/>
          </rPr>
          <t>корень из дискриминанта</t>
        </r>
      </text>
    </comment>
    <comment ref="I281" authorId="0" shapeId="0" xr:uid="{00000000-0006-0000-0000-00007E000000}">
      <text>
        <r>
          <rPr>
            <sz val="9"/>
            <color indexed="81"/>
            <rFont val="Tahoma"/>
            <family val="2"/>
            <charset val="204"/>
          </rPr>
          <t>корень из дискриминанта</t>
        </r>
      </text>
    </comment>
    <comment ref="D282" authorId="0" shapeId="0" xr:uid="{00000000-0006-0000-0000-00007F000000}">
      <text>
        <r>
          <rPr>
            <sz val="9"/>
            <color indexed="81"/>
            <rFont val="Tahoma"/>
            <family val="2"/>
            <charset val="204"/>
          </rPr>
          <t>первый корень</t>
        </r>
      </text>
    </comment>
    <comment ref="I282" authorId="0" shapeId="0" xr:uid="{00000000-0006-0000-0000-000080000000}">
      <text>
        <r>
          <rPr>
            <sz val="9"/>
            <color indexed="81"/>
            <rFont val="Tahoma"/>
            <family val="2"/>
            <charset val="204"/>
          </rPr>
          <t>первый корень</t>
        </r>
      </text>
    </comment>
    <comment ref="D283" authorId="0" shapeId="0" xr:uid="{00000000-0006-0000-0000-000081000000}">
      <text>
        <r>
          <rPr>
            <sz val="9"/>
            <color indexed="81"/>
            <rFont val="Tahoma"/>
            <family val="2"/>
            <charset val="204"/>
          </rPr>
          <t>второй корень</t>
        </r>
      </text>
    </comment>
    <comment ref="I283" authorId="0" shapeId="0" xr:uid="{00000000-0006-0000-0000-000082000000}">
      <text>
        <r>
          <rPr>
            <sz val="9"/>
            <color indexed="81"/>
            <rFont val="Tahoma"/>
            <family val="2"/>
            <charset val="204"/>
          </rPr>
          <t>второй корень</t>
        </r>
      </text>
    </comment>
    <comment ref="D293" authorId="0" shapeId="0" xr:uid="{00000000-0006-0000-0000-000083000000}">
      <text>
        <r>
          <rPr>
            <sz val="9"/>
            <color indexed="81"/>
            <rFont val="Tahoma"/>
            <family val="2"/>
            <charset val="204"/>
          </rPr>
          <t xml:space="preserve">коэфф. </t>
        </r>
        <r>
          <rPr>
            <b/>
            <i/>
            <sz val="9"/>
            <color indexed="81"/>
            <rFont val="Tahoma"/>
            <family val="2"/>
            <charset val="204"/>
          </rPr>
          <t>b</t>
        </r>
        <r>
          <rPr>
            <sz val="9"/>
            <color indexed="81"/>
            <rFont val="Tahoma"/>
            <family val="2"/>
            <charset val="204"/>
          </rPr>
          <t xml:space="preserve"> квадратного уравнения</t>
        </r>
      </text>
    </comment>
    <comment ref="I293" authorId="0" shapeId="0" xr:uid="{00000000-0006-0000-0000-000084000000}">
      <text>
        <r>
          <rPr>
            <sz val="9"/>
            <color indexed="81"/>
            <rFont val="Tahoma"/>
            <family val="2"/>
            <charset val="204"/>
          </rPr>
          <t xml:space="preserve">коэфф. </t>
        </r>
        <r>
          <rPr>
            <b/>
            <i/>
            <sz val="9"/>
            <color indexed="81"/>
            <rFont val="Tahoma"/>
            <family val="2"/>
            <charset val="204"/>
          </rPr>
          <t>b</t>
        </r>
        <r>
          <rPr>
            <sz val="9"/>
            <color indexed="81"/>
            <rFont val="Tahoma"/>
            <family val="2"/>
            <charset val="204"/>
          </rPr>
          <t xml:space="preserve"> квадратного уравнения</t>
        </r>
      </text>
    </comment>
    <comment ref="D294" authorId="0" shapeId="0" xr:uid="{00000000-0006-0000-0000-000085000000}">
      <text>
        <r>
          <rPr>
            <sz val="9"/>
            <color indexed="81"/>
            <rFont val="Tahoma"/>
            <family val="2"/>
            <charset val="204"/>
          </rPr>
          <t xml:space="preserve">коэфф. </t>
        </r>
        <r>
          <rPr>
            <b/>
            <i/>
            <sz val="9"/>
            <color indexed="81"/>
            <rFont val="Tahoma"/>
            <family val="2"/>
            <charset val="204"/>
          </rPr>
          <t>c</t>
        </r>
        <r>
          <rPr>
            <sz val="9"/>
            <color indexed="81"/>
            <rFont val="Tahoma"/>
            <family val="2"/>
            <charset val="204"/>
          </rPr>
          <t xml:space="preserve"> квадратного уравнения</t>
        </r>
      </text>
    </comment>
    <comment ref="I294" authorId="0" shapeId="0" xr:uid="{00000000-0006-0000-0000-000086000000}">
      <text>
        <r>
          <rPr>
            <sz val="9"/>
            <color indexed="81"/>
            <rFont val="Tahoma"/>
            <family val="2"/>
            <charset val="204"/>
          </rPr>
          <t xml:space="preserve">коэфф. </t>
        </r>
        <r>
          <rPr>
            <b/>
            <i/>
            <sz val="9"/>
            <color indexed="81"/>
            <rFont val="Tahoma"/>
            <family val="2"/>
            <charset val="204"/>
          </rPr>
          <t>c</t>
        </r>
        <r>
          <rPr>
            <sz val="9"/>
            <color indexed="81"/>
            <rFont val="Tahoma"/>
            <family val="2"/>
            <charset val="204"/>
          </rPr>
          <t xml:space="preserve"> квадратного уравнения</t>
        </r>
      </text>
    </comment>
    <comment ref="D295" authorId="0" shapeId="0" xr:uid="{00000000-0006-0000-0000-000087000000}">
      <text>
        <r>
          <rPr>
            <sz val="9"/>
            <color indexed="81"/>
            <rFont val="Tahoma"/>
            <family val="2"/>
            <charset val="204"/>
          </rPr>
          <t>корень из дискриминанта</t>
        </r>
      </text>
    </comment>
    <comment ref="I295" authorId="0" shapeId="0" xr:uid="{00000000-0006-0000-0000-000088000000}">
      <text>
        <r>
          <rPr>
            <sz val="9"/>
            <color indexed="81"/>
            <rFont val="Tahoma"/>
            <family val="2"/>
            <charset val="204"/>
          </rPr>
          <t>корень из дискриминанта</t>
        </r>
      </text>
    </comment>
    <comment ref="D296" authorId="0" shapeId="0" xr:uid="{00000000-0006-0000-0000-000089000000}">
      <text>
        <r>
          <rPr>
            <sz val="9"/>
            <color indexed="81"/>
            <rFont val="Tahoma"/>
            <family val="2"/>
            <charset val="204"/>
          </rPr>
          <t>первый корень</t>
        </r>
      </text>
    </comment>
    <comment ref="I296" authorId="0" shapeId="0" xr:uid="{00000000-0006-0000-0000-00008A000000}">
      <text>
        <r>
          <rPr>
            <sz val="9"/>
            <color indexed="81"/>
            <rFont val="Tahoma"/>
            <family val="2"/>
            <charset val="204"/>
          </rPr>
          <t>первый корень</t>
        </r>
      </text>
    </comment>
    <comment ref="D297" authorId="0" shapeId="0" xr:uid="{00000000-0006-0000-0000-00008B000000}">
      <text>
        <r>
          <rPr>
            <sz val="9"/>
            <color indexed="81"/>
            <rFont val="Tahoma"/>
            <family val="2"/>
            <charset val="204"/>
          </rPr>
          <t>второй корень</t>
        </r>
      </text>
    </comment>
    <comment ref="I297" authorId="0" shapeId="0" xr:uid="{00000000-0006-0000-0000-00008C000000}">
      <text>
        <r>
          <rPr>
            <sz val="9"/>
            <color indexed="81"/>
            <rFont val="Tahoma"/>
            <family val="2"/>
            <charset val="204"/>
          </rPr>
          <t>второй корень</t>
        </r>
      </text>
    </comment>
    <comment ref="D307" authorId="0" shapeId="0" xr:uid="{00000000-0006-0000-0000-00008D000000}">
      <text>
        <r>
          <rPr>
            <sz val="9"/>
            <color indexed="81"/>
            <rFont val="Tahoma"/>
            <family val="2"/>
            <charset val="204"/>
          </rPr>
          <t xml:space="preserve">коэфф. </t>
        </r>
        <r>
          <rPr>
            <b/>
            <i/>
            <sz val="9"/>
            <color indexed="81"/>
            <rFont val="Tahoma"/>
            <family val="2"/>
            <charset val="204"/>
          </rPr>
          <t>b</t>
        </r>
        <r>
          <rPr>
            <sz val="9"/>
            <color indexed="81"/>
            <rFont val="Tahoma"/>
            <family val="2"/>
            <charset val="204"/>
          </rPr>
          <t xml:space="preserve"> квадратного уравнения</t>
        </r>
      </text>
    </comment>
    <comment ref="I307" authorId="0" shapeId="0" xr:uid="{00000000-0006-0000-0000-00008E000000}">
      <text>
        <r>
          <rPr>
            <sz val="9"/>
            <color indexed="81"/>
            <rFont val="Tahoma"/>
            <family val="2"/>
            <charset val="204"/>
          </rPr>
          <t xml:space="preserve">коэфф. </t>
        </r>
        <r>
          <rPr>
            <b/>
            <i/>
            <sz val="9"/>
            <color indexed="81"/>
            <rFont val="Tahoma"/>
            <family val="2"/>
            <charset val="204"/>
          </rPr>
          <t>b</t>
        </r>
        <r>
          <rPr>
            <sz val="9"/>
            <color indexed="81"/>
            <rFont val="Tahoma"/>
            <family val="2"/>
            <charset val="204"/>
          </rPr>
          <t xml:space="preserve"> квадратного уравнения</t>
        </r>
      </text>
    </comment>
    <comment ref="D308" authorId="0" shapeId="0" xr:uid="{00000000-0006-0000-0000-00008F000000}">
      <text>
        <r>
          <rPr>
            <sz val="9"/>
            <color indexed="81"/>
            <rFont val="Tahoma"/>
            <family val="2"/>
            <charset val="204"/>
          </rPr>
          <t xml:space="preserve">коэфф. </t>
        </r>
        <r>
          <rPr>
            <b/>
            <i/>
            <sz val="9"/>
            <color indexed="81"/>
            <rFont val="Tahoma"/>
            <family val="2"/>
            <charset val="204"/>
          </rPr>
          <t>c</t>
        </r>
        <r>
          <rPr>
            <sz val="9"/>
            <color indexed="81"/>
            <rFont val="Tahoma"/>
            <family val="2"/>
            <charset val="204"/>
          </rPr>
          <t xml:space="preserve"> квадратного уравнения</t>
        </r>
      </text>
    </comment>
    <comment ref="I308" authorId="0" shapeId="0" xr:uid="{00000000-0006-0000-0000-000090000000}">
      <text>
        <r>
          <rPr>
            <sz val="9"/>
            <color indexed="81"/>
            <rFont val="Tahoma"/>
            <family val="2"/>
            <charset val="204"/>
          </rPr>
          <t xml:space="preserve">коэфф. </t>
        </r>
        <r>
          <rPr>
            <b/>
            <i/>
            <sz val="9"/>
            <color indexed="81"/>
            <rFont val="Tahoma"/>
            <family val="2"/>
            <charset val="204"/>
          </rPr>
          <t>c</t>
        </r>
        <r>
          <rPr>
            <sz val="9"/>
            <color indexed="81"/>
            <rFont val="Tahoma"/>
            <family val="2"/>
            <charset val="204"/>
          </rPr>
          <t xml:space="preserve"> квадратного уравнения</t>
        </r>
      </text>
    </comment>
    <comment ref="D309" authorId="0" shapeId="0" xr:uid="{00000000-0006-0000-0000-000091000000}">
      <text>
        <r>
          <rPr>
            <sz val="9"/>
            <color indexed="81"/>
            <rFont val="Tahoma"/>
            <family val="2"/>
            <charset val="204"/>
          </rPr>
          <t>корень из дискриминанта</t>
        </r>
      </text>
    </comment>
    <comment ref="I309" authorId="0" shapeId="0" xr:uid="{00000000-0006-0000-0000-000092000000}">
      <text>
        <r>
          <rPr>
            <sz val="9"/>
            <color indexed="81"/>
            <rFont val="Tahoma"/>
            <family val="2"/>
            <charset val="204"/>
          </rPr>
          <t>корень из дискриминанта</t>
        </r>
      </text>
    </comment>
    <comment ref="D310" authorId="0" shapeId="0" xr:uid="{00000000-0006-0000-0000-000093000000}">
      <text>
        <r>
          <rPr>
            <sz val="9"/>
            <color indexed="81"/>
            <rFont val="Tahoma"/>
            <family val="2"/>
            <charset val="204"/>
          </rPr>
          <t>первый корень</t>
        </r>
      </text>
    </comment>
    <comment ref="I310" authorId="0" shapeId="0" xr:uid="{00000000-0006-0000-0000-000094000000}">
      <text>
        <r>
          <rPr>
            <sz val="9"/>
            <color indexed="81"/>
            <rFont val="Tahoma"/>
            <family val="2"/>
            <charset val="204"/>
          </rPr>
          <t>первый корень</t>
        </r>
      </text>
    </comment>
    <comment ref="D311" authorId="0" shapeId="0" xr:uid="{00000000-0006-0000-0000-000095000000}">
      <text>
        <r>
          <rPr>
            <sz val="9"/>
            <color indexed="81"/>
            <rFont val="Tahoma"/>
            <family val="2"/>
            <charset val="204"/>
          </rPr>
          <t>второй корень</t>
        </r>
      </text>
    </comment>
    <comment ref="I311" authorId="0" shapeId="0" xr:uid="{00000000-0006-0000-0000-000096000000}">
      <text>
        <r>
          <rPr>
            <sz val="9"/>
            <color indexed="81"/>
            <rFont val="Tahoma"/>
            <family val="2"/>
            <charset val="204"/>
          </rPr>
          <t>второй корень</t>
        </r>
      </text>
    </comment>
    <comment ref="D321" authorId="0" shapeId="0" xr:uid="{00000000-0006-0000-0000-000097000000}">
      <text>
        <r>
          <rPr>
            <sz val="9"/>
            <color indexed="81"/>
            <rFont val="Tahoma"/>
            <family val="2"/>
            <charset val="204"/>
          </rPr>
          <t xml:space="preserve">коэфф. </t>
        </r>
        <r>
          <rPr>
            <b/>
            <i/>
            <sz val="9"/>
            <color indexed="81"/>
            <rFont val="Tahoma"/>
            <family val="2"/>
            <charset val="204"/>
          </rPr>
          <t>b</t>
        </r>
        <r>
          <rPr>
            <sz val="9"/>
            <color indexed="81"/>
            <rFont val="Tahoma"/>
            <family val="2"/>
            <charset val="204"/>
          </rPr>
          <t xml:space="preserve"> квадратного уравнения</t>
        </r>
      </text>
    </comment>
    <comment ref="I321" authorId="0" shapeId="0" xr:uid="{00000000-0006-0000-0000-000098000000}">
      <text>
        <r>
          <rPr>
            <sz val="9"/>
            <color indexed="81"/>
            <rFont val="Tahoma"/>
            <family val="2"/>
            <charset val="204"/>
          </rPr>
          <t xml:space="preserve">коэфф. </t>
        </r>
        <r>
          <rPr>
            <b/>
            <i/>
            <sz val="9"/>
            <color indexed="81"/>
            <rFont val="Tahoma"/>
            <family val="2"/>
            <charset val="204"/>
          </rPr>
          <t>b</t>
        </r>
        <r>
          <rPr>
            <sz val="9"/>
            <color indexed="81"/>
            <rFont val="Tahoma"/>
            <family val="2"/>
            <charset val="204"/>
          </rPr>
          <t xml:space="preserve"> квадратного уравнения</t>
        </r>
      </text>
    </comment>
    <comment ref="D322" authorId="0" shapeId="0" xr:uid="{00000000-0006-0000-0000-000099000000}">
      <text>
        <r>
          <rPr>
            <sz val="9"/>
            <color indexed="81"/>
            <rFont val="Tahoma"/>
            <family val="2"/>
            <charset val="204"/>
          </rPr>
          <t xml:space="preserve">коэфф. </t>
        </r>
        <r>
          <rPr>
            <b/>
            <i/>
            <sz val="9"/>
            <color indexed="81"/>
            <rFont val="Tahoma"/>
            <family val="2"/>
            <charset val="204"/>
          </rPr>
          <t>c</t>
        </r>
        <r>
          <rPr>
            <sz val="9"/>
            <color indexed="81"/>
            <rFont val="Tahoma"/>
            <family val="2"/>
            <charset val="204"/>
          </rPr>
          <t xml:space="preserve"> квадратного уравнения</t>
        </r>
      </text>
    </comment>
    <comment ref="I322" authorId="0" shapeId="0" xr:uid="{00000000-0006-0000-0000-00009A000000}">
      <text>
        <r>
          <rPr>
            <sz val="9"/>
            <color indexed="81"/>
            <rFont val="Tahoma"/>
            <family val="2"/>
            <charset val="204"/>
          </rPr>
          <t xml:space="preserve">коэфф. </t>
        </r>
        <r>
          <rPr>
            <b/>
            <i/>
            <sz val="9"/>
            <color indexed="81"/>
            <rFont val="Tahoma"/>
            <family val="2"/>
            <charset val="204"/>
          </rPr>
          <t>c</t>
        </r>
        <r>
          <rPr>
            <sz val="9"/>
            <color indexed="81"/>
            <rFont val="Tahoma"/>
            <family val="2"/>
            <charset val="204"/>
          </rPr>
          <t xml:space="preserve"> квадратного уравнения</t>
        </r>
      </text>
    </comment>
    <comment ref="D323" authorId="0" shapeId="0" xr:uid="{00000000-0006-0000-0000-00009B000000}">
      <text>
        <r>
          <rPr>
            <sz val="9"/>
            <color indexed="81"/>
            <rFont val="Tahoma"/>
            <family val="2"/>
            <charset val="204"/>
          </rPr>
          <t>корень из дискриминанта</t>
        </r>
      </text>
    </comment>
    <comment ref="I323" authorId="0" shapeId="0" xr:uid="{00000000-0006-0000-0000-00009C000000}">
      <text>
        <r>
          <rPr>
            <sz val="9"/>
            <color indexed="81"/>
            <rFont val="Tahoma"/>
            <family val="2"/>
            <charset val="204"/>
          </rPr>
          <t>корень из дискриминанта</t>
        </r>
      </text>
    </comment>
    <comment ref="D324" authorId="0" shapeId="0" xr:uid="{00000000-0006-0000-0000-00009D000000}">
      <text>
        <r>
          <rPr>
            <sz val="9"/>
            <color indexed="81"/>
            <rFont val="Tahoma"/>
            <family val="2"/>
            <charset val="204"/>
          </rPr>
          <t>первый корень</t>
        </r>
      </text>
    </comment>
    <comment ref="I324" authorId="0" shapeId="0" xr:uid="{00000000-0006-0000-0000-00009E000000}">
      <text>
        <r>
          <rPr>
            <sz val="9"/>
            <color indexed="81"/>
            <rFont val="Tahoma"/>
            <family val="2"/>
            <charset val="204"/>
          </rPr>
          <t>первый корень</t>
        </r>
      </text>
    </comment>
    <comment ref="D325" authorId="0" shapeId="0" xr:uid="{00000000-0006-0000-0000-00009F000000}">
      <text>
        <r>
          <rPr>
            <sz val="9"/>
            <color indexed="81"/>
            <rFont val="Tahoma"/>
            <family val="2"/>
            <charset val="204"/>
          </rPr>
          <t>второй корень</t>
        </r>
      </text>
    </comment>
    <comment ref="I325" authorId="0" shapeId="0" xr:uid="{00000000-0006-0000-0000-0000A0000000}">
      <text>
        <r>
          <rPr>
            <sz val="9"/>
            <color indexed="81"/>
            <rFont val="Tahoma"/>
            <family val="2"/>
            <charset val="204"/>
          </rPr>
          <t>второй корень</t>
        </r>
      </text>
    </comment>
  </commentList>
</comments>
</file>

<file path=xl/sharedStrings.xml><?xml version="1.0" encoding="utf-8"?>
<sst xmlns="http://schemas.openxmlformats.org/spreadsheetml/2006/main" count="340" uniqueCount="40">
  <si>
    <t>координаты бутылки</t>
  </si>
  <si>
    <t>размеры одного цвета</t>
  </si>
  <si>
    <t xml:space="preserve">углы </t>
  </si>
  <si>
    <t>начало слива 1 цвета</t>
  </si>
  <si>
    <t>начало слива 2 цвета</t>
  </si>
  <si>
    <t>начало слива 3 цвета</t>
  </si>
  <si>
    <t>начало слива 4 цвета</t>
  </si>
  <si>
    <t>пустая бутылка</t>
  </si>
  <si>
    <t>угол</t>
  </si>
  <si>
    <t>x</t>
  </si>
  <si>
    <t>y</t>
  </si>
  <si>
    <t>r</t>
  </si>
  <si>
    <t>a</t>
  </si>
  <si>
    <t>координаты бутылки после сортировки</t>
  </si>
  <si>
    <t>№</t>
  </si>
  <si>
    <t>Линии</t>
  </si>
  <si>
    <t>k</t>
  </si>
  <si>
    <t>b</t>
  </si>
  <si>
    <t>0-1</t>
  </si>
  <si>
    <t>1-2</t>
  </si>
  <si>
    <t>2-3</t>
  </si>
  <si>
    <t>3-4</t>
  </si>
  <si>
    <t>4-5</t>
  </si>
  <si>
    <t>слайсы расчет</t>
  </si>
  <si>
    <t>слайс</t>
  </si>
  <si>
    <t>S</t>
  </si>
  <si>
    <t>по часовой</t>
  </si>
  <si>
    <t>против часовой</t>
  </si>
  <si>
    <t>цвет 1</t>
  </si>
  <si>
    <t>Цв ost</t>
  </si>
  <si>
    <t>Цв ост</t>
  </si>
  <si>
    <t>высота</t>
  </si>
  <si>
    <t>koeff</t>
  </si>
  <si>
    <t>площадь</t>
  </si>
  <si>
    <t>основ1</t>
  </si>
  <si>
    <t>основ2</t>
  </si>
  <si>
    <t>верх цвета</t>
  </si>
  <si>
    <t>цвет 2</t>
  </si>
  <si>
    <t>цвет 3</t>
  </si>
  <si>
    <t>цвет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</si>
</sst>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"/>
    <numFmt numFmtId="165" formatCode="0.0000"/>
  </numFmts>
  <fonts count="5" x14ac:knownFonts="1">
    <font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i/>
      <sz val="9"/>
      <color indexed="81"/>
      <name val="Tahoma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0" fontId="2" fillId="0" borderId="0" xfId="0" applyFont="1" applyFill="1" applyAlignment="1">
      <alignment horizontal="right"/>
    </xf>
    <xf numFmtId="0" fontId="2" fillId="0" borderId="0" xfId="0" applyFont="1" applyFill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49" fontId="0" fillId="0" borderId="0" xfId="0" applyNumberFormat="1"/>
    <xf numFmtId="0" fontId="0" fillId="0" borderId="0" xfId="0" applyNumberFormat="1"/>
    <xf numFmtId="165" fontId="0" fillId="0" borderId="0" xfId="0" applyNumberFormat="1" applyAlignment="1">
      <alignment horizontal="center"/>
    </xf>
    <xf numFmtId="165" fontId="0" fillId="0" borderId="0" xfId="0" applyNumberFormat="1"/>
    <xf numFmtId="0" fontId="0" fillId="0" borderId="0" xfId="0" applyAlignment="1">
      <alignment horizontal="right"/>
    </xf>
    <xf numFmtId="165" fontId="0" fillId="0" borderId="0" xfId="0" applyNumberFormat="1" applyAlignment="1">
      <alignment horizontal="left"/>
    </xf>
    <xf numFmtId="165" fontId="0" fillId="3" borderId="0" xfId="0" applyNumberFormat="1" applyFill="1"/>
    <xf numFmtId="0" fontId="0" fillId="3" borderId="0" xfId="0" applyFill="1"/>
    <xf numFmtId="0" fontId="0" fillId="2" borderId="0" xfId="0" applyFill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бутылка!$B$32:$B$37</c:f>
              <c:numCache>
                <c:formatCode>#\ ##0.0000</c:formatCode>
                <c:ptCount val="6"/>
                <c:pt idx="0">
                  <c:v>60</c:v>
                </c:pt>
                <c:pt idx="1">
                  <c:v>57.846996757005208</c:v>
                </c:pt>
                <c:pt idx="2">
                  <c:v>-32.1432685991103</c:v>
                </c:pt>
                <c:pt idx="3">
                  <c:v>-71.977579641297126</c:v>
                </c:pt>
                <c:pt idx="4">
                  <c:v>18.012685714818346</c:v>
                </c:pt>
                <c:pt idx="5">
                  <c:v>29.35822227524088</c:v>
                </c:pt>
              </c:numCache>
            </c:numRef>
          </c:xVal>
          <c:yVal>
            <c:numRef>
              <c:f>бутылка!$C$32:$C$37</c:f>
              <c:numCache>
                <c:formatCode>#\ ##0.0000</c:formatCode>
                <c:ptCount val="6"/>
                <c:pt idx="0">
                  <c:v>15.5</c:v>
                </c:pt>
                <c:pt idx="1">
                  <c:v>27.400192310868505</c:v>
                </c:pt>
                <c:pt idx="2">
                  <c:v>134.64641434752545</c:v>
                </c:pt>
                <c:pt idx="3">
                  <c:v>101.22145864382544</c:v>
                </c:pt>
                <c:pt idx="4">
                  <c:v>-6.0247633928315452</c:v>
                </c:pt>
                <c:pt idx="5">
                  <c:v>-10.21150438746157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F16-4AF9-9089-D2596BA4F48A}"/>
            </c:ext>
          </c:extLst>
        </c:ser>
        <c:ser>
          <c:idx val="1"/>
          <c:order val="1"/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бутылка!$G$32:$G$37</c:f>
              <c:numCache>
                <c:formatCode>#\ ##0.0000</c:formatCode>
                <c:ptCount val="6"/>
                <c:pt idx="0">
                  <c:v>20</c:v>
                </c:pt>
                <c:pt idx="1">
                  <c:v>22.153003242994803</c:v>
                </c:pt>
                <c:pt idx="2">
                  <c:v>112.14326859911034</c:v>
                </c:pt>
                <c:pt idx="3">
                  <c:v>151.97757964129715</c:v>
                </c:pt>
                <c:pt idx="4">
                  <c:v>61.987314285181654</c:v>
                </c:pt>
                <c:pt idx="5">
                  <c:v>50.641777724759109</c:v>
                </c:pt>
              </c:numCache>
            </c:numRef>
          </c:xVal>
          <c:yVal>
            <c:numRef>
              <c:f>бутылка!$H$32:$H$37</c:f>
              <c:numCache>
                <c:formatCode>#\ ##0.0000</c:formatCode>
                <c:ptCount val="6"/>
                <c:pt idx="0">
                  <c:v>15.5</c:v>
                </c:pt>
                <c:pt idx="1">
                  <c:v>27.400192310868505</c:v>
                </c:pt>
                <c:pt idx="2">
                  <c:v>134.64641434752542</c:v>
                </c:pt>
                <c:pt idx="3">
                  <c:v>101.22145864382539</c:v>
                </c:pt>
                <c:pt idx="4">
                  <c:v>-6.0247633928315381</c:v>
                </c:pt>
                <c:pt idx="5">
                  <c:v>-10.211504387461584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F16-4AF9-9089-D2596BA4F48A}"/>
            </c:ext>
          </c:extLst>
        </c:ser>
        <c:ser>
          <c:idx val="4"/>
          <c:order val="2"/>
          <c:tx>
            <c:v>нижний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бутылка!$B$120:$B$130</c:f>
              <c:numCache>
                <c:formatCode>General</c:formatCode>
                <c:ptCount val="11"/>
                <c:pt idx="0" formatCode="0.0000">
                  <c:v>-32.1432685991103</c:v>
                </c:pt>
                <c:pt idx="1">
                  <c:v>-71.977579641297126</c:v>
                </c:pt>
                <c:pt idx="2">
                  <c:v>-63.503447303814035</c:v>
                </c:pt>
                <c:pt idx="3">
                  <c:v>-63.503447303814035</c:v>
                </c:pt>
                <c:pt idx="4">
                  <c:v>-63.503447303814035</c:v>
                </c:pt>
                <c:pt idx="5">
                  <c:v>4.3777317414643822</c:v>
                </c:pt>
                <c:pt idx="6">
                  <c:v>4.3777317414643822</c:v>
                </c:pt>
                <c:pt idx="7">
                  <c:v>4.3777317414643822</c:v>
                </c:pt>
                <c:pt idx="8">
                  <c:v>-4.0964005960187162</c:v>
                </c:pt>
                <c:pt idx="9" formatCode="0.0000">
                  <c:v>-32.1432685991103</c:v>
                </c:pt>
                <c:pt idx="10" formatCode="0.0000">
                  <c:v>-32.1432685991103</c:v>
                </c:pt>
              </c:numCache>
            </c:numRef>
          </c:xVal>
          <c:yVal>
            <c:numRef>
              <c:f>бутылка!$C$120:$C$130</c:f>
              <c:numCache>
                <c:formatCode>General</c:formatCode>
                <c:ptCount val="11"/>
                <c:pt idx="0" formatCode="0.0000">
                  <c:v>134.64641434752545</c:v>
                </c:pt>
                <c:pt idx="1">
                  <c:v>101.22145864382544</c:v>
                </c:pt>
                <c:pt idx="2">
                  <c:v>91.122380986511189</c:v>
                </c:pt>
                <c:pt idx="3">
                  <c:v>91.122380986511189</c:v>
                </c:pt>
                <c:pt idx="4">
                  <c:v>91.122380986511189</c:v>
                </c:pt>
                <c:pt idx="5">
                  <c:v>91.122380986511189</c:v>
                </c:pt>
                <c:pt idx="6">
                  <c:v>91.122380986511189</c:v>
                </c:pt>
                <c:pt idx="7">
                  <c:v>91.122380986511189</c:v>
                </c:pt>
                <c:pt idx="8">
                  <c:v>101.22145864382544</c:v>
                </c:pt>
                <c:pt idx="9" formatCode="0.0000">
                  <c:v>134.64641434752545</c:v>
                </c:pt>
                <c:pt idx="10" formatCode="0.0000">
                  <c:v>134.64641434752545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C4-4D3B-8AEE-750632182BE5}"/>
            </c:ext>
          </c:extLst>
        </c:ser>
        <c:ser>
          <c:idx val="5"/>
          <c:order val="3"/>
          <c:tx>
            <c:v>второй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бутылка!$B$190:$B$200</c:f>
              <c:numCache>
                <c:formatCode>General</c:formatCode>
                <c:ptCount val="11"/>
                <c:pt idx="0" formatCode="0.0000">
                  <c:v>-63.503447303814035</c:v>
                </c:pt>
                <c:pt idx="1">
                  <c:v>-41.005880964785163</c:v>
                </c:pt>
                <c:pt idx="2">
                  <c:v>-41.005880964785163</c:v>
                </c:pt>
                <c:pt idx="3">
                  <c:v>-41.005880964785163</c:v>
                </c:pt>
                <c:pt idx="4">
                  <c:v>-41.005880964785163</c:v>
                </c:pt>
                <c:pt idx="5">
                  <c:v>26.875298080493273</c:v>
                </c:pt>
                <c:pt idx="6">
                  <c:v>26.875298080493273</c:v>
                </c:pt>
                <c:pt idx="7">
                  <c:v>26.875298080493273</c:v>
                </c:pt>
                <c:pt idx="8">
                  <c:v>26.875298080493273</c:v>
                </c:pt>
                <c:pt idx="9" formatCode="0.0000">
                  <c:v>4.3777317414643822</c:v>
                </c:pt>
                <c:pt idx="10" formatCode="0.0000">
                  <c:v>-63.503447303814035</c:v>
                </c:pt>
              </c:numCache>
            </c:numRef>
          </c:xVal>
          <c:yVal>
            <c:numRef>
              <c:f>бутылка!$C$190:$C$200</c:f>
              <c:numCache>
                <c:formatCode>General</c:formatCode>
                <c:ptCount val="11"/>
                <c:pt idx="0" formatCode="0.0000">
                  <c:v>91.122380986511189</c:v>
                </c:pt>
                <c:pt idx="1">
                  <c:v>64.310825477346938</c:v>
                </c:pt>
                <c:pt idx="2">
                  <c:v>64.310825477346938</c:v>
                </c:pt>
                <c:pt idx="3">
                  <c:v>64.310825477346938</c:v>
                </c:pt>
                <c:pt idx="4">
                  <c:v>64.310825477346938</c:v>
                </c:pt>
                <c:pt idx="5">
                  <c:v>64.310825477346938</c:v>
                </c:pt>
                <c:pt idx="6">
                  <c:v>64.310825477346938</c:v>
                </c:pt>
                <c:pt idx="7">
                  <c:v>64.310825477346938</c:v>
                </c:pt>
                <c:pt idx="8">
                  <c:v>64.310825477346938</c:v>
                </c:pt>
                <c:pt idx="9" formatCode="0.0000">
                  <c:v>91.122380986511189</c:v>
                </c:pt>
                <c:pt idx="10" formatCode="0.0000">
                  <c:v>91.122380986511189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BC4-4D3B-8AEE-750632182BE5}"/>
            </c:ext>
          </c:extLst>
        </c:ser>
        <c:ser>
          <c:idx val="6"/>
          <c:order val="4"/>
          <c:tx>
            <c:v>третий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бутылка!$B$260:$B$270</c:f>
              <c:numCache>
                <c:formatCode>General</c:formatCode>
                <c:ptCount val="11"/>
                <c:pt idx="0" formatCode="0.0000">
                  <c:v>-41.005880964785163</c:v>
                </c:pt>
                <c:pt idx="1">
                  <c:v>-18.508314625756295</c:v>
                </c:pt>
                <c:pt idx="2">
                  <c:v>-18.508314625756295</c:v>
                </c:pt>
                <c:pt idx="3">
                  <c:v>-18.508314625756295</c:v>
                </c:pt>
                <c:pt idx="4">
                  <c:v>-18.508314625756295</c:v>
                </c:pt>
                <c:pt idx="5">
                  <c:v>49.372864419522159</c:v>
                </c:pt>
                <c:pt idx="6">
                  <c:v>49.372864419522159</c:v>
                </c:pt>
                <c:pt idx="7">
                  <c:v>49.372864419522159</c:v>
                </c:pt>
                <c:pt idx="8">
                  <c:v>49.372864419522159</c:v>
                </c:pt>
                <c:pt idx="9" formatCode="0.0000">
                  <c:v>26.875298080493273</c:v>
                </c:pt>
                <c:pt idx="10" formatCode="0.0000">
                  <c:v>-41.005880964785163</c:v>
                </c:pt>
              </c:numCache>
            </c:numRef>
          </c:xVal>
          <c:yVal>
            <c:numRef>
              <c:f>бутылка!$C$260:$C$270</c:f>
              <c:numCache>
                <c:formatCode>General</c:formatCode>
                <c:ptCount val="11"/>
                <c:pt idx="0" formatCode="0.0000">
                  <c:v>64.310825477346938</c:v>
                </c:pt>
                <c:pt idx="1">
                  <c:v>37.499269968182688</c:v>
                </c:pt>
                <c:pt idx="2">
                  <c:v>37.499269968182688</c:v>
                </c:pt>
                <c:pt idx="3">
                  <c:v>37.499269968182688</c:v>
                </c:pt>
                <c:pt idx="4">
                  <c:v>37.499269968182688</c:v>
                </c:pt>
                <c:pt idx="5">
                  <c:v>37.499269968182688</c:v>
                </c:pt>
                <c:pt idx="6">
                  <c:v>37.499269968182688</c:v>
                </c:pt>
                <c:pt idx="7">
                  <c:v>37.499269968182688</c:v>
                </c:pt>
                <c:pt idx="8">
                  <c:v>37.499269968182688</c:v>
                </c:pt>
                <c:pt idx="9" formatCode="0.0000">
                  <c:v>64.310825477346938</c:v>
                </c:pt>
                <c:pt idx="10" formatCode="0.0000">
                  <c:v>64.310825477346938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BC4-4D3B-8AEE-750632182BE5}"/>
            </c:ext>
          </c:extLst>
        </c:ser>
        <c:ser>
          <c:idx val="7"/>
          <c:order val="5"/>
          <c:tx>
            <c:v>верхний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бутылка!$B$330:$B$340</c:f>
              <c:numCache>
                <c:formatCode>General</c:formatCode>
                <c:ptCount val="11"/>
                <c:pt idx="0" formatCode="0.0000">
                  <c:v>-18.508314625756295</c:v>
                </c:pt>
                <c:pt idx="1">
                  <c:v>-10.034182288273264</c:v>
                </c:pt>
                <c:pt idx="2">
                  <c:v>-4.8735309284808327E-2</c:v>
                </c:pt>
                <c:pt idx="3">
                  <c:v>-4.8735309284808327E-2</c:v>
                </c:pt>
                <c:pt idx="4">
                  <c:v>-4.8735309284808327E-2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57.846996757005208</c:v>
                </c:pt>
                <c:pt idx="9" formatCode="0.0000">
                  <c:v>49.372864419522159</c:v>
                </c:pt>
                <c:pt idx="10" formatCode="0.0000">
                  <c:v>-18.508314625756295</c:v>
                </c:pt>
              </c:numCache>
            </c:numRef>
          </c:xVal>
          <c:yVal>
            <c:numRef>
              <c:f>бутылка!$C$330:$C$340</c:f>
              <c:numCache>
                <c:formatCode>General</c:formatCode>
                <c:ptCount val="11"/>
                <c:pt idx="0" formatCode="0.0000">
                  <c:v>37.499269968182688</c:v>
                </c:pt>
                <c:pt idx="1">
                  <c:v>27.400192310868505</c:v>
                </c:pt>
                <c:pt idx="2">
                  <c:v>15.5</c:v>
                </c:pt>
                <c:pt idx="3">
                  <c:v>15.5</c:v>
                </c:pt>
                <c:pt idx="4">
                  <c:v>15.5</c:v>
                </c:pt>
                <c:pt idx="5">
                  <c:v>15.5</c:v>
                </c:pt>
                <c:pt idx="6">
                  <c:v>15.5</c:v>
                </c:pt>
                <c:pt idx="7">
                  <c:v>15.5</c:v>
                </c:pt>
                <c:pt idx="8">
                  <c:v>27.400192310868505</c:v>
                </c:pt>
                <c:pt idx="9" formatCode="0.0000">
                  <c:v>37.499269968182688</c:v>
                </c:pt>
                <c:pt idx="10" formatCode="0.0000">
                  <c:v>37.499269968182688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BC4-4D3B-8AEE-750632182B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2824592"/>
        <c:axId val="592828336"/>
      </c:scatterChart>
      <c:valAx>
        <c:axId val="59282459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2828336"/>
        <c:crosses val="autoZero"/>
        <c:crossBetween val="midCat"/>
      </c:valAx>
      <c:valAx>
        <c:axId val="592828336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2824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solidFill>
            <a:schemeClr val="accent1">
              <a:lumMod val="7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380997</xdr:colOff>
      <xdr:row>31</xdr:row>
      <xdr:rowOff>147637</xdr:rowOff>
    </xdr:from>
    <xdr:to>
      <xdr:col>23</xdr:col>
      <xdr:colOff>57150</xdr:colOff>
      <xdr:row>59</xdr:row>
      <xdr:rowOff>68037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40"/>
  <sheetViews>
    <sheetView tabSelected="1" topLeftCell="A62" zoomScaleNormal="100" workbookViewId="0">
      <selection activeCell="D83" sqref="D83"/>
    </sheetView>
  </sheetViews>
  <sheetFormatPr defaultRowHeight="14.4" x14ac:dyDescent="0.3"/>
  <cols>
    <col min="2" max="2" width="11" customWidth="1"/>
    <col min="3" max="3" width="11.88671875" bestFit="1" customWidth="1"/>
    <col min="4" max="4" width="36.5546875" customWidth="1"/>
    <col min="7" max="7" width="9.109375" style="2"/>
    <col min="8" max="8" width="15.5546875" style="2" customWidth="1"/>
  </cols>
  <sheetData>
    <row r="1" spans="2:9" x14ac:dyDescent="0.3">
      <c r="B1" t="s">
        <v>2</v>
      </c>
    </row>
    <row r="6" spans="2:9" x14ac:dyDescent="0.3">
      <c r="B6" t="s">
        <v>7</v>
      </c>
      <c r="D6">
        <v>119.74488090600001</v>
      </c>
    </row>
    <row r="7" spans="2:9" x14ac:dyDescent="0.3">
      <c r="B7" t="s">
        <v>6</v>
      </c>
      <c r="D7">
        <v>85.212546126000007</v>
      </c>
    </row>
    <row r="8" spans="2:9" x14ac:dyDescent="0.3">
      <c r="B8" t="s">
        <v>5</v>
      </c>
      <c r="D8">
        <v>76.263081912000004</v>
      </c>
    </row>
    <row r="9" spans="2:9" x14ac:dyDescent="0.3">
      <c r="B9" t="s">
        <v>4</v>
      </c>
      <c r="D9">
        <v>65.619872645000001</v>
      </c>
    </row>
    <row r="10" spans="2:9" x14ac:dyDescent="0.3">
      <c r="B10" t="s">
        <v>3</v>
      </c>
      <c r="D10">
        <v>25.933418295700001</v>
      </c>
    </row>
    <row r="16" spans="2:9" x14ac:dyDescent="0.3">
      <c r="B16" t="s">
        <v>0</v>
      </c>
      <c r="E16" t="s">
        <v>26</v>
      </c>
      <c r="F16" s="2"/>
      <c r="I16" t="s">
        <v>27</v>
      </c>
    </row>
    <row r="17" spans="1:10" s="9" customFormat="1" x14ac:dyDescent="0.3">
      <c r="B17" s="10" t="s">
        <v>9</v>
      </c>
      <c r="C17" s="10" t="s">
        <v>10</v>
      </c>
      <c r="E17" s="10" t="s">
        <v>11</v>
      </c>
      <c r="F17" s="10" t="s">
        <v>12</v>
      </c>
      <c r="H17" s="10"/>
    </row>
    <row r="18" spans="1:10" x14ac:dyDescent="0.3">
      <c r="A18">
        <v>0</v>
      </c>
      <c r="B18" s="2">
        <v>60</v>
      </c>
      <c r="C18" s="2">
        <v>15.5</v>
      </c>
      <c r="E18" s="13">
        <f t="shared" ref="E18:E23" si="0">SQRT((B18-$B$18)^2+(C18-$C$18)^2)</f>
        <v>0</v>
      </c>
      <c r="F18" s="13">
        <v>0</v>
      </c>
      <c r="H18" s="13"/>
      <c r="I18" s="13">
        <v>0</v>
      </c>
      <c r="J18" s="13">
        <v>0</v>
      </c>
    </row>
    <row r="19" spans="1:10" x14ac:dyDescent="0.3">
      <c r="A19">
        <v>1</v>
      </c>
      <c r="B19" s="2">
        <v>66</v>
      </c>
      <c r="C19" s="2">
        <v>26</v>
      </c>
      <c r="E19" s="13">
        <f t="shared" si="0"/>
        <v>12.093386622447824</v>
      </c>
      <c r="F19" s="13">
        <f>ATAN2((B19-$B$18),(C19-$C$18))</f>
        <v>1.0516502125483738</v>
      </c>
      <c r="H19" s="13"/>
      <c r="I19" s="13">
        <f>SQRT((B22-$B$23)^2+(C22-$C$23)^2)</f>
        <v>12.093386622447824</v>
      </c>
      <c r="J19" s="13">
        <f>ATAN2((B22-$B$23),(C22-$C$23))</f>
        <v>2.0899424410414191</v>
      </c>
    </row>
    <row r="20" spans="1:10" x14ac:dyDescent="0.3">
      <c r="A20">
        <v>2</v>
      </c>
      <c r="B20" s="2">
        <v>66</v>
      </c>
      <c r="C20" s="2">
        <v>166</v>
      </c>
      <c r="E20" s="13">
        <f t="shared" si="0"/>
        <v>150.61955384345023</v>
      </c>
      <c r="F20" s="13">
        <f>ATAN2((B20-$B$18),(C20-$C$18))</f>
        <v>1.5309503184554905</v>
      </c>
      <c r="H20" s="13"/>
      <c r="I20" s="13">
        <f>SQRT((B21-$B$23)^2+(C21-$C$23)^2)</f>
        <v>150.61955384345023</v>
      </c>
      <c r="J20" s="13">
        <f>ATAN2((B21-$B$23),(C21-$C$23))</f>
        <v>1.6106423351343027</v>
      </c>
    </row>
    <row r="21" spans="1:10" x14ac:dyDescent="0.3">
      <c r="A21">
        <v>3</v>
      </c>
      <c r="B21" s="2">
        <v>14</v>
      </c>
      <c r="C21" s="2">
        <v>166</v>
      </c>
      <c r="E21" s="13">
        <f t="shared" si="0"/>
        <v>157.37296464132586</v>
      </c>
      <c r="F21" s="13">
        <f>ATAN2((B21-$B$18),(C21-$C$18))</f>
        <v>1.8674265382951865</v>
      </c>
      <c r="H21" s="13"/>
      <c r="I21" s="13">
        <f>SQRT((B20-$B$23)^2+(C20-$C$23)^2)</f>
        <v>157.37296464132586</v>
      </c>
      <c r="J21" s="13">
        <f>ATAN2((B20-$B$23),(C20-$C$23))</f>
        <v>1.2741661152946067</v>
      </c>
    </row>
    <row r="22" spans="1:10" x14ac:dyDescent="0.3">
      <c r="A22">
        <v>4</v>
      </c>
      <c r="B22" s="2">
        <v>14</v>
      </c>
      <c r="C22" s="2">
        <v>26</v>
      </c>
      <c r="E22" s="13">
        <f t="shared" si="0"/>
        <v>47.18315377335432</v>
      </c>
      <c r="F22" s="13">
        <f>ATAN2((B22-$B$18),(C22-$C$18))</f>
        <v>2.9171766445526477</v>
      </c>
      <c r="H22" s="13"/>
      <c r="I22" s="13">
        <f>SQRT((B19-$B$23)^2+(C19-$C$23)^2)</f>
        <v>47.18315377335432</v>
      </c>
      <c r="J22" s="13">
        <f>ATAN2((B19-$B$23),(C19-$C$23))</f>
        <v>0.22441600903714554</v>
      </c>
    </row>
    <row r="23" spans="1:10" x14ac:dyDescent="0.3">
      <c r="A23">
        <v>5</v>
      </c>
      <c r="B23" s="2">
        <v>20</v>
      </c>
      <c r="C23" s="2">
        <v>15.5</v>
      </c>
      <c r="E23" s="13">
        <f t="shared" si="0"/>
        <v>40</v>
      </c>
      <c r="F23" s="13">
        <f>ATAN2((B23-$B$18),(C23-$C$18))</f>
        <v>3.1415926535897931</v>
      </c>
      <c r="H23" s="13"/>
      <c r="I23" s="13">
        <f>SQRT((B18-$B$23)^2+(C18-$C$23)^2)</f>
        <v>40</v>
      </c>
      <c r="J23" s="13">
        <f>ATAN2((B18-$B$23),(C18-$C$23))</f>
        <v>0</v>
      </c>
    </row>
    <row r="25" spans="1:10" x14ac:dyDescent="0.3">
      <c r="B25" t="s">
        <v>1</v>
      </c>
    </row>
    <row r="26" spans="1:10" x14ac:dyDescent="0.3">
      <c r="B26">
        <f>B20-B21</f>
        <v>52</v>
      </c>
      <c r="C26">
        <f>(C20-C19)/4</f>
        <v>35</v>
      </c>
      <c r="D26">
        <f>B26*C26</f>
        <v>1820</v>
      </c>
    </row>
    <row r="28" spans="1:10" x14ac:dyDescent="0.3">
      <c r="A28" s="3" t="s">
        <v>8</v>
      </c>
      <c r="B28" s="4">
        <v>40</v>
      </c>
      <c r="C28">
        <f>MOD(B28,360)/180*PI()</f>
        <v>0.69813170079773179</v>
      </c>
      <c r="F28" s="3">
        <f>-B28</f>
        <v>-40</v>
      </c>
      <c r="G28" s="2">
        <f>MOD(F28,360)/180*PI()</f>
        <v>5.5850536063818543</v>
      </c>
    </row>
    <row r="29" spans="1:10" x14ac:dyDescent="0.3">
      <c r="A29" s="3"/>
      <c r="B29" s="4"/>
    </row>
    <row r="30" spans="1:10" x14ac:dyDescent="0.3">
      <c r="A30" s="1"/>
      <c r="B30" s="1" t="s">
        <v>0</v>
      </c>
      <c r="C30" s="1"/>
      <c r="D30" s="1"/>
      <c r="E30" s="1"/>
      <c r="F30" s="1"/>
      <c r="G30" s="19"/>
      <c r="H30" s="19"/>
    </row>
    <row r="31" spans="1:10" s="8" customFormat="1" x14ac:dyDescent="0.3">
      <c r="A31" s="7" t="s">
        <v>14</v>
      </c>
      <c r="B31" s="8" t="s">
        <v>9</v>
      </c>
      <c r="C31" s="8" t="s">
        <v>10</v>
      </c>
      <c r="F31" s="7" t="s">
        <v>14</v>
      </c>
      <c r="G31" s="8" t="s">
        <v>9</v>
      </c>
      <c r="H31" s="8" t="s">
        <v>10</v>
      </c>
    </row>
    <row r="32" spans="1:10" x14ac:dyDescent="0.3">
      <c r="A32">
        <v>0</v>
      </c>
      <c r="B32" s="5">
        <f>B18</f>
        <v>60</v>
      </c>
      <c r="C32" s="5">
        <f>C18</f>
        <v>15.5</v>
      </c>
      <c r="D32" s="6"/>
      <c r="E32" s="6"/>
      <c r="F32">
        <v>0</v>
      </c>
      <c r="G32" s="5">
        <f>B23</f>
        <v>20</v>
      </c>
      <c r="H32" s="5">
        <f>C23</f>
        <v>15.5</v>
      </c>
    </row>
    <row r="33" spans="1:10" x14ac:dyDescent="0.3">
      <c r="A33">
        <v>1</v>
      </c>
      <c r="B33" s="5">
        <f>B$32+E19*COS(F19+$C$28)</f>
        <v>57.846996757005208</v>
      </c>
      <c r="C33" s="5">
        <f>C$32+E19*SIN(F19+$C$28)</f>
        <v>27.400192310868505</v>
      </c>
      <c r="D33" s="6"/>
      <c r="E33" s="6"/>
      <c r="F33">
        <v>1</v>
      </c>
      <c r="G33" s="5">
        <f>G$32+I19*COS(J19+$G$28)</f>
        <v>22.153003242994803</v>
      </c>
      <c r="H33" s="5">
        <f>H$32+I19*SIN(J19+$G$28)</f>
        <v>27.400192310868505</v>
      </c>
    </row>
    <row r="34" spans="1:10" x14ac:dyDescent="0.3">
      <c r="A34">
        <v>2</v>
      </c>
      <c r="B34" s="5">
        <f>B$32+E20*COS(F20+$C$28)</f>
        <v>-32.1432685991103</v>
      </c>
      <c r="C34" s="5">
        <f>C$32+E20*SIN(F20+$C$28)</f>
        <v>134.64641434752545</v>
      </c>
      <c r="D34" s="6"/>
      <c r="E34" s="6"/>
      <c r="F34">
        <v>2</v>
      </c>
      <c r="G34" s="5">
        <f>G$32+I20*COS(J20+$G$28)</f>
        <v>112.14326859911034</v>
      </c>
      <c r="H34" s="5">
        <f>H$32+I20*SIN(J20+$G$28)</f>
        <v>134.64641434752542</v>
      </c>
    </row>
    <row r="35" spans="1:10" x14ac:dyDescent="0.3">
      <c r="A35">
        <v>3</v>
      </c>
      <c r="B35" s="5">
        <f>B$32+E21*COS(F21+$C$28)</f>
        <v>-71.977579641297126</v>
      </c>
      <c r="C35" s="5">
        <f>C$32+E21*SIN(F21+$C$28)</f>
        <v>101.22145864382544</v>
      </c>
      <c r="D35" s="6"/>
      <c r="E35" s="6"/>
      <c r="F35">
        <v>3</v>
      </c>
      <c r="G35" s="5">
        <f>G$32+I21*COS(J21+$G$28)</f>
        <v>151.97757964129715</v>
      </c>
      <c r="H35" s="5">
        <f>H$32+I21*SIN(J21+$G$28)</f>
        <v>101.22145864382539</v>
      </c>
      <c r="I35" s="6"/>
      <c r="J35" s="6"/>
    </row>
    <row r="36" spans="1:10" x14ac:dyDescent="0.3">
      <c r="A36">
        <v>4</v>
      </c>
      <c r="B36" s="5">
        <f>B$32+E22*COS(F22+$C$28)</f>
        <v>18.012685714818346</v>
      </c>
      <c r="C36" s="5">
        <f>C$32+E22*SIN(F22+$C$28)</f>
        <v>-6.0247633928315452</v>
      </c>
      <c r="D36" s="6"/>
      <c r="E36" s="6"/>
      <c r="F36">
        <v>4</v>
      </c>
      <c r="G36" s="5">
        <f>G$32+I22*COS(J22+$G$28)</f>
        <v>61.987314285181654</v>
      </c>
      <c r="H36" s="5">
        <f>H$32+I22*SIN(J22+$G$28)</f>
        <v>-6.0247633928315381</v>
      </c>
      <c r="I36" s="6"/>
      <c r="J36" s="6"/>
    </row>
    <row r="37" spans="1:10" x14ac:dyDescent="0.3">
      <c r="A37">
        <v>5</v>
      </c>
      <c r="B37" s="5">
        <f>B$32+E23*COS(F23+$C$28)</f>
        <v>29.35822227524088</v>
      </c>
      <c r="C37" s="5">
        <f>C$32+E23*SIN(F23+$C$28)</f>
        <v>-10.21150438746157</v>
      </c>
      <c r="D37" s="6"/>
      <c r="E37" s="6"/>
      <c r="F37">
        <v>5</v>
      </c>
      <c r="G37" s="5">
        <f>G$32+I23*COS(J23+$G$28)</f>
        <v>50.641777724759109</v>
      </c>
      <c r="H37" s="5">
        <f>H$32+I23*SIN(J23+$G$28)</f>
        <v>-10.211504387461584</v>
      </c>
    </row>
    <row r="38" spans="1:10" x14ac:dyDescent="0.3">
      <c r="B38" s="5"/>
      <c r="C38" s="5"/>
      <c r="G38" s="5"/>
      <c r="H38" s="5"/>
    </row>
    <row r="39" spans="1:10" x14ac:dyDescent="0.3">
      <c r="A39" t="s">
        <v>15</v>
      </c>
      <c r="B39" s="5"/>
      <c r="C39" s="5"/>
      <c r="G39" s="5"/>
      <c r="H39" s="5"/>
    </row>
    <row r="40" spans="1:10" x14ac:dyDescent="0.3">
      <c r="A40" s="7" t="s">
        <v>14</v>
      </c>
      <c r="B40" s="8" t="s">
        <v>16</v>
      </c>
      <c r="C40" s="8" t="s">
        <v>17</v>
      </c>
      <c r="D40" s="8"/>
      <c r="E40" s="8"/>
      <c r="F40" s="7" t="s">
        <v>14</v>
      </c>
      <c r="G40" s="8" t="s">
        <v>16</v>
      </c>
      <c r="H40" s="8" t="s">
        <v>17</v>
      </c>
    </row>
    <row r="41" spans="1:10" x14ac:dyDescent="0.3">
      <c r="A41" s="11" t="s">
        <v>18</v>
      </c>
      <c r="B41" s="5">
        <f>(C33-C32)/(B33-B32)</f>
        <v>-5.5272523855168618</v>
      </c>
      <c r="C41" s="5">
        <f>C32-B41*B32</f>
        <v>347.13514313101172</v>
      </c>
      <c r="G41" s="5">
        <f>(H33-H32)/(G33-G32)</f>
        <v>5.5272523855168343</v>
      </c>
      <c r="H41" s="5">
        <f>H32-G41*G32</f>
        <v>-95.045047710336689</v>
      </c>
    </row>
    <row r="42" spans="1:10" x14ac:dyDescent="0.3">
      <c r="A42" s="11" t="s">
        <v>19</v>
      </c>
      <c r="B42" s="5">
        <f t="shared" ref="B42:B45" si="1">(C34-C33)/(B34-B33)</f>
        <v>-1.19175359259421</v>
      </c>
      <c r="C42" s="5">
        <f t="shared" ref="C42:C45" si="2">C33-B42*B33</f>
        <v>96.339558516815075</v>
      </c>
      <c r="G42" s="5">
        <f t="shared" ref="G42:G44" si="3">(H34-H33)/(G34-G33)</f>
        <v>1.1917535925942093</v>
      </c>
      <c r="H42" s="5">
        <f t="shared" ref="H42:H45" si="4">H33-G42*G33</f>
        <v>0.99927110927827911</v>
      </c>
    </row>
    <row r="43" spans="1:10" x14ac:dyDescent="0.3">
      <c r="A43" s="11" t="s">
        <v>20</v>
      </c>
      <c r="B43" s="5">
        <f t="shared" si="1"/>
        <v>0.8390996311772797</v>
      </c>
      <c r="C43" s="5">
        <f t="shared" si="2"/>
        <v>161.61781917387114</v>
      </c>
      <c r="G43" s="5">
        <f t="shared" si="3"/>
        <v>-0.8390996311772807</v>
      </c>
      <c r="H43" s="5">
        <f t="shared" si="4"/>
        <v>228.74578966805365</v>
      </c>
    </row>
    <row r="44" spans="1:10" x14ac:dyDescent="0.3">
      <c r="A44" s="11" t="s">
        <v>21</v>
      </c>
      <c r="B44" s="5">
        <f t="shared" si="1"/>
        <v>-1.1917535925942111</v>
      </c>
      <c r="C44" s="5">
        <f t="shared" si="2"/>
        <v>15.44191952007364</v>
      </c>
      <c r="G44" s="5">
        <f t="shared" si="3"/>
        <v>1.19175359259421</v>
      </c>
      <c r="H44" s="5">
        <f t="shared" si="4"/>
        <v>-79.898367887463152</v>
      </c>
    </row>
    <row r="45" spans="1:10" x14ac:dyDescent="0.3">
      <c r="A45" s="11" t="s">
        <v>22</v>
      </c>
      <c r="B45" s="5">
        <f t="shared" si="1"/>
        <v>-0.36902097775039922</v>
      </c>
      <c r="C45" s="5">
        <f t="shared" si="2"/>
        <v>0.62229550156136959</v>
      </c>
      <c r="G45" s="5">
        <f>(H36-H37)/(G36-G37)</f>
        <v>0.36902097775040077</v>
      </c>
      <c r="H45" s="5">
        <f t="shared" si="4"/>
        <v>-28.899382718470658</v>
      </c>
    </row>
    <row r="47" spans="1:10" x14ac:dyDescent="0.3">
      <c r="A47" s="1"/>
      <c r="B47" s="1" t="s">
        <v>13</v>
      </c>
      <c r="C47" s="1"/>
      <c r="D47" s="1"/>
      <c r="E47" s="1"/>
      <c r="F47" s="1"/>
      <c r="G47" s="19"/>
      <c r="H47" s="19"/>
    </row>
    <row r="48" spans="1:10" x14ac:dyDescent="0.3">
      <c r="A48" s="12">
        <f>MATCH(C48,C$32:C$37,0)-1</f>
        <v>2</v>
      </c>
      <c r="B48">
        <f>INDEX(B$32:B$37,A48+1)</f>
        <v>-32.1432685991103</v>
      </c>
      <c r="C48" s="6">
        <f>LARGE(C$32:C$37,ROW(C32)-ROW(C$31))</f>
        <v>134.64641434752545</v>
      </c>
      <c r="F48" s="12">
        <f>MATCH(H48,H$32:H$37,0)-1</f>
        <v>2</v>
      </c>
      <c r="G48" s="2">
        <f>INDEX(G$32:G$37,F48+1)</f>
        <v>112.14326859911034</v>
      </c>
      <c r="H48" s="6">
        <f>LARGE(H$32:H$37,ROW(H32)-ROW(H$31))</f>
        <v>134.64641434752542</v>
      </c>
    </row>
    <row r="49" spans="1:10" x14ac:dyDescent="0.3">
      <c r="A49" s="12">
        <f t="shared" ref="A49:A53" si="5">MATCH(C49,C$32:C$37,0)-1</f>
        <v>3</v>
      </c>
      <c r="B49">
        <f t="shared" ref="B49:B53" si="6">INDEX(B$32:B$37,A49+1)</f>
        <v>-71.977579641297126</v>
      </c>
      <c r="C49" s="6">
        <f t="shared" ref="C49:C53" si="7">LARGE(C$32:C$37,ROW(C33)-ROW(C$31))</f>
        <v>101.22145864382544</v>
      </c>
      <c r="F49" s="12">
        <f t="shared" ref="F49:F53" si="8">MATCH(H49,H$32:H$37,0)-1</f>
        <v>3</v>
      </c>
      <c r="G49" s="2">
        <f t="shared" ref="G49:G53" si="9">INDEX(G$32:G$37,F49+1)</f>
        <v>151.97757964129715</v>
      </c>
      <c r="H49" s="6">
        <f t="shared" ref="H49:H53" si="10">LARGE(H$32:H$37,ROW(H33)-ROW(H$31))</f>
        <v>101.22145864382539</v>
      </c>
    </row>
    <row r="50" spans="1:10" x14ac:dyDescent="0.3">
      <c r="A50" s="12">
        <f t="shared" si="5"/>
        <v>1</v>
      </c>
      <c r="B50">
        <f t="shared" si="6"/>
        <v>57.846996757005208</v>
      </c>
      <c r="C50" s="6">
        <f t="shared" si="7"/>
        <v>27.400192310868505</v>
      </c>
      <c r="F50" s="12">
        <f t="shared" si="8"/>
        <v>1</v>
      </c>
      <c r="G50" s="2">
        <f t="shared" si="9"/>
        <v>22.153003242994803</v>
      </c>
      <c r="H50" s="6">
        <f t="shared" si="10"/>
        <v>27.400192310868505</v>
      </c>
    </row>
    <row r="51" spans="1:10" x14ac:dyDescent="0.3">
      <c r="A51" s="12">
        <f t="shared" si="5"/>
        <v>0</v>
      </c>
      <c r="B51">
        <f t="shared" si="6"/>
        <v>60</v>
      </c>
      <c r="C51" s="6">
        <f t="shared" si="7"/>
        <v>15.5</v>
      </c>
      <c r="D51" s="14">
        <f>(D57-C42)/B42</f>
        <v>-4.0964005960187162</v>
      </c>
      <c r="F51" s="12">
        <f t="shared" si="8"/>
        <v>0</v>
      </c>
      <c r="G51" s="2">
        <f t="shared" si="9"/>
        <v>20</v>
      </c>
      <c r="H51" s="6">
        <f t="shared" si="10"/>
        <v>15.5</v>
      </c>
    </row>
    <row r="52" spans="1:10" x14ac:dyDescent="0.3">
      <c r="A52" s="12">
        <f t="shared" si="5"/>
        <v>4</v>
      </c>
      <c r="B52">
        <f t="shared" si="6"/>
        <v>18.012685714818346</v>
      </c>
      <c r="C52" s="6">
        <f t="shared" si="7"/>
        <v>-6.0247633928315452</v>
      </c>
      <c r="F52" s="12">
        <f t="shared" si="8"/>
        <v>4</v>
      </c>
      <c r="G52" s="2">
        <f t="shared" si="9"/>
        <v>61.987314285181654</v>
      </c>
      <c r="H52" s="6">
        <f t="shared" si="10"/>
        <v>-6.0247633928315381</v>
      </c>
    </row>
    <row r="53" spans="1:10" x14ac:dyDescent="0.3">
      <c r="A53" s="12">
        <f t="shared" si="5"/>
        <v>5</v>
      </c>
      <c r="B53">
        <f t="shared" si="6"/>
        <v>29.35822227524088</v>
      </c>
      <c r="C53" s="6">
        <f t="shared" si="7"/>
        <v>-10.21150438746157</v>
      </c>
      <c r="F53" s="12">
        <f t="shared" si="8"/>
        <v>5</v>
      </c>
      <c r="G53" s="2">
        <f t="shared" si="9"/>
        <v>50.641777724759109</v>
      </c>
      <c r="H53" s="6">
        <f t="shared" si="10"/>
        <v>-10.211504387461584</v>
      </c>
    </row>
    <row r="54" spans="1:10" x14ac:dyDescent="0.3">
      <c r="C54" s="6"/>
    </row>
    <row r="55" spans="1:10" x14ac:dyDescent="0.3">
      <c r="A55" s="1"/>
      <c r="B55" s="1" t="s">
        <v>23</v>
      </c>
      <c r="C55" s="1"/>
      <c r="D55" s="1"/>
      <c r="E55" s="1"/>
      <c r="F55" s="1"/>
      <c r="G55" s="19"/>
      <c r="H55" s="19"/>
    </row>
    <row r="56" spans="1:10" x14ac:dyDescent="0.3">
      <c r="A56">
        <f>A48</f>
        <v>2</v>
      </c>
      <c r="B56" s="14">
        <f>B48</f>
        <v>-32.1432685991103</v>
      </c>
      <c r="C56" s="14">
        <f>B48</f>
        <v>-32.1432685991103</v>
      </c>
      <c r="D56" s="14">
        <f>C48</f>
        <v>134.64641434752545</v>
      </c>
      <c r="F56">
        <f>F48</f>
        <v>2</v>
      </c>
      <c r="G56" s="13">
        <f>G48</f>
        <v>112.14326859911034</v>
      </c>
      <c r="H56" s="13">
        <f>G48</f>
        <v>112.14326859911034</v>
      </c>
      <c r="I56" s="14">
        <f>H48</f>
        <v>134.64641434752542</v>
      </c>
    </row>
    <row r="57" spans="1:10" x14ac:dyDescent="0.3">
      <c r="A57">
        <f>IF(A56&lt;&gt;0,A49,0)</f>
        <v>3</v>
      </c>
      <c r="B57" s="14">
        <f>IF(AND(A57&lt;&gt;0,A57&lt;&gt;1,(D57-C$41)/B$41&gt;=MIN(B$32:B$33),(D57-C$41)/B$41&lt;=MAX(B$32:B$33)),(D57-C$41)/B$41,IF(AND(A57&lt;&gt;1,A57&lt;&gt;2,(D57-C$42)/B$42&gt;=MIN(B$33:B$34),(D57-C$42)/B$42&lt;=MAX(B$33:B$34)),(D57-C$42)/B$42,IF(AND(A57&lt;&gt;2,A57&lt;&gt;3,(D57-C$43)/B$43&gt;=MIN(B$34:B$35),(D57-C$43)/B$43&lt;=MAX(B$34:B$35)),(D57-C$43)/B$43,IF(AND(A57&lt;&gt;3,A57&lt;&gt;4,(D57-C$44)/B$44&gt;=MIN(B$35:B$36),(D57-C$44)/B$44&lt;=MAX(B$35:B$36)),(D57-C$44)/B$44,IF(AND(A57&lt;&gt;4,A57&lt;&gt;5,(D57-C$45)/B$45&gt;=MIN(B$36:B$37),(D57-C$45)/B$45&lt;=MAX(B$36:B$37)),(D57-C$45)/B$45,"????")))))</f>
        <v>-4.0964005960187162</v>
      </c>
      <c r="C57" s="14">
        <f>INDEX(B$48:B$53,MATCH(A57,A$48:A$53,0))</f>
        <v>-71.977579641297126</v>
      </c>
      <c r="D57" s="14">
        <f>INDEX(C$48:C$53,MATCH(A57,A$48:A$53,0))</f>
        <v>101.22145864382544</v>
      </c>
      <c r="F57">
        <f>IF(F56&lt;&gt;0,F49,0)</f>
        <v>3</v>
      </c>
      <c r="G57" s="13">
        <f>IF(AND(F57&lt;&gt;0,F57&lt;&gt;1,(I57-H$41)/G$41&gt;=MIN(G$32:G$33),(I57-H$41)/G$41&lt;=MAX(G$32:G$33)),(I57-H$41)/G$41,IF(AND(F57&lt;&gt;1,F57&lt;&gt;2,(I57-H$42)/G$42&gt;=MIN(G$33:G$34),(I57-H$42)/G$42&lt;=MAX(G$33:G$34)),(I57-H$42)/G$42,IF(AND(F57&lt;&gt;2,F57&lt;&gt;3,(I57-H$43)/G$43&gt;=MIN(G$34:G$35),(I57-H$43)/G$43&lt;=MAX(G$34:G$35)),(I57-H$43)/G$43,IF(AND(F57&lt;&gt;3,F57&lt;&gt;4,(I57-H$44)/G$44&gt;=MIN(G$35:G$36),(I57-H$44)/G$44&lt;=MAX(G$35:G$36)),(I57-H$44)/G$44,IF(AND(F57&lt;&gt;4,F57&lt;&gt;5,(I57-H$45)/G$45&gt;=MIN(G$36:G$37),(I57-H$45)/G$45&lt;=MAX(G$36:G$37)),(I57-H$45)/G$45,"????")))))</f>
        <v>84.096400596018711</v>
      </c>
      <c r="H57" s="13">
        <f>INDEX(G$48:G$53,MATCH(F57,F$48:F$53,0))</f>
        <v>151.97757964129715</v>
      </c>
      <c r="I57" s="14">
        <f>INDEX(H$48:H$53,MATCH(F57,F$48:F$53,0))</f>
        <v>101.22145864382539</v>
      </c>
    </row>
    <row r="58" spans="1:10" x14ac:dyDescent="0.3">
      <c r="A58">
        <f>IF(A57&lt;&gt;0,A50,0)</f>
        <v>1</v>
      </c>
      <c r="B58" s="14">
        <f>IF(AND(A58&lt;&gt;0,A58&lt;&gt;1,(D58-C$41)/B$41&gt;=MIN(B$32:B$33),(D58-C$41)/B$41&lt;=MAX(B$32:B$33)),(D58-C$41)/B$41,IF(AND(A58&lt;&gt;1,A58&lt;&gt;2,(D58-C$42)/B$42&gt;=MIN(B$33:B$34),(D58-C$42)/B$42&lt;=MAX(B$33:B$34)),(D58-C$42)/B$42,IF(AND(A58&lt;&gt;2,A58&lt;&gt;3,(D58-C$43)/B$43&gt;=MIN(B$34:B$35),(D58-C$43)/B$43&lt;=MAX(B$34:B$35)),(D58-C$43)/B$43,IF(AND(A58&lt;&gt;3,A58&lt;&gt;4,(D58-C$44)/B$44&gt;=MIN(B$35:B$36),(D58-C$44)/B$44&lt;=MAX(B$35:B$36)),(D58-C$44)/B$44,IF(AND(A58&lt;&gt;4,A58&lt;&gt;5,(D58-C$45)/B$45&gt;=MIN(B$36:B$37),(D58-C$45)/B$45&lt;=MAX(B$36:B$37)),(D58-C$45)/B$45,"????")))))</f>
        <v>-10.034182288273264</v>
      </c>
      <c r="C58" s="14">
        <f t="shared" ref="C58:C59" si="11">INDEX(B$48:B$53,MATCH(A58,A$48:A$53,0))</f>
        <v>57.846996757005208</v>
      </c>
      <c r="D58" s="14">
        <f t="shared" ref="D58:D59" si="12">INDEX(C$48:C$53,MATCH(A58,A$48:A$53,0))</f>
        <v>27.400192310868505</v>
      </c>
      <c r="F58">
        <f>IF(F57&lt;&gt;0,F50,0)</f>
        <v>1</v>
      </c>
      <c r="G58" s="13">
        <f>IF(AND(F58&lt;&gt;0,F58&lt;&gt;1,(I58-H$41)/G$41&gt;=MIN(G$32:G$33),(I58-H$41)/G$41&lt;=MAX(G$32:G$33)),(I58-H$41)/G$41,IF(AND(F58&lt;&gt;1,F58&lt;&gt;2,(I58-H$42)/G$42&gt;=MIN(G$33:G$34),(I58-H$42)/G$42&lt;=MAX(G$33:G$34)),(I58-H$42)/G$42,IF(AND(F58&lt;&gt;2,F58&lt;&gt;3,(I58-H$43)/G$43&gt;=MIN(G$34:G$35),(I58-H$43)/G$43&lt;=MAX(G$34:G$35)),(I58-H$43)/G$43,IF(AND(F58&lt;&gt;3,F58&lt;&gt;4,(I58-H$44)/G$44&gt;=MIN(G$35:G$36),(I58-H$44)/G$44&lt;=MAX(G$35:G$36)),(I58-H$44)/G$44,IF(AND(F58&lt;&gt;4,F58&lt;&gt;5,(I58-H$45)/G$45&gt;=MIN(G$36:G$37),(I58-H$45)/G$45&lt;=MAX(G$36:G$37)),(I58-H$45)/G$45,"????")))))</f>
        <v>90.034182288273271</v>
      </c>
      <c r="H58" s="13">
        <f t="shared" ref="H58:H60" si="13">INDEX(G$48:G$53,MATCH(F58,F$48:F$53,0))</f>
        <v>22.153003242994803</v>
      </c>
      <c r="I58" s="14">
        <f t="shared" ref="I58:I60" si="14">INDEX(H$48:H$53,MATCH(F58,F$48:F$53,0))</f>
        <v>27.400192310868505</v>
      </c>
    </row>
    <row r="59" spans="1:10" x14ac:dyDescent="0.3">
      <c r="A59">
        <f>IF(A58&lt;&gt;0,A51,0)</f>
        <v>0</v>
      </c>
      <c r="B59" s="14">
        <f>IF(AND(A59&lt;&gt;0,A59&lt;&gt;1,(D59-C$41)/B$41&gt;=MIN(B$32:B$33),(D59-C$41)/B$41&lt;=MAX(B$32:B$33)),(D59-C$41)/B$41,IF(AND(A59&lt;&gt;1,A59&lt;&gt;2,(D59-C$42)/B$42&gt;=MIN(B$33:B$34),(D59-C$42)/B$42&lt;=MAX(B$33:B$34)),(D59-C$42)/B$42,IF(AND(A59&lt;&gt;2,A59&lt;&gt;3,(D59-C$43)/B$43&gt;=MIN(B$34:B$35),(D59-C$43)/B$43&lt;=MAX(B$34:B$35)),(D59-C$43)/B$43,IF(AND(A59&lt;&gt;3,A59&lt;&gt;4,(D59-C$44)/B$44&gt;=MIN(B$35:B$36),(D59-C$44)/B$44&lt;=MAX(B$35:B$36)),(D59-C$44)/B$44,IF(AND(A59&lt;&gt;4,A59&lt;&gt;5,(D59-C$45)/B$45&gt;=MIN(B$36:B$37),(D59-C$45)/B$45&lt;=MAX(B$36:B$37)),(D59-C$45)/B$45,"????")))))</f>
        <v>-4.8735309284808327E-2</v>
      </c>
      <c r="C59" s="14">
        <f t="shared" si="11"/>
        <v>60</v>
      </c>
      <c r="D59" s="14">
        <f t="shared" si="12"/>
        <v>15.5</v>
      </c>
      <c r="F59">
        <f>IF(F58&lt;&gt;0,F51,0)</f>
        <v>0</v>
      </c>
      <c r="G59" s="13">
        <f>IF(AND(F59&lt;&gt;0,F59&lt;&gt;1,(I59-H$41)/G$41&gt;=MIN(G$32:G$33),(I59-H$41)/G$41&lt;=MAX(G$32:G$33)),(I59-H$41)/G$41,IF(AND(F59&lt;&gt;1,F59&lt;&gt;2,(I59-H$42)/G$42&gt;=MIN(G$33:G$34),(I59-H$42)/G$42&lt;=MAX(G$33:G$34)),(I59-H$42)/G$42,IF(AND(F59&lt;&gt;2,F59&lt;&gt;3,(I59-H$43)/G$43&gt;=MIN(G$34:G$35),(I59-H$43)/G$43&lt;=MAX(G$34:G$35)),(I59-H$43)/G$43,IF(AND(F59&lt;&gt;3,F59&lt;&gt;4,(I59-H$44)/G$44&gt;=MIN(G$35:G$36),(I59-H$44)/G$44&lt;=MAX(G$35:G$36)),(I59-H$44)/G$44,IF(AND(F59&lt;&gt;4,F59&lt;&gt;5,(I59-H$45)/G$45&gt;=MIN(G$36:G$37),(I59-H$45)/G$45&lt;=MAX(G$36:G$37)),(I59-H$45)/G$45,"????")))))</f>
        <v>80.048735309284808</v>
      </c>
      <c r="H59" s="13">
        <f t="shared" si="13"/>
        <v>20</v>
      </c>
      <c r="I59" s="14">
        <f t="shared" si="14"/>
        <v>15.5</v>
      </c>
    </row>
    <row r="60" spans="1:10" x14ac:dyDescent="0.3">
      <c r="A60">
        <f>IF(A59&lt;&gt;0,A52,0)</f>
        <v>0</v>
      </c>
      <c r="B60" s="14">
        <f>IF(AND(A60&lt;&gt;0,A60&lt;&gt;1,(D60-C$41)/B$41&gt;=MIN(B$32:B$33),(D60-C$41)/B$41&lt;=MAX(B$32:B$33)),(D60-C$41)/B$41,IF(AND(A60&lt;&gt;1,A60&lt;&gt;2,(D60-C$42)/B$42&gt;=MIN(B$33:B$34),(D60-C$42)/B$42&lt;=MAX(B$33:B$34)),(D60-C$42)/B$42,IF(AND(A60&lt;&gt;2,A60&lt;&gt;3,(D60-C$43)/B$43&gt;=MIN(B$34:B$35),(D60-C$43)/B$43&lt;=MAX(B$34:B$35)),(D60-C$43)/B$43,IF(AND(A60&lt;&gt;3,A60&lt;&gt;4,(D60-C$44)/B$44&gt;=MIN(B$35:B$36),(D60-C$44)/B$44&lt;=MAX(B$35:B$36)),(D60-C$44)/B$44,IF(AND(A60&lt;&gt;4,A60&lt;&gt;5,(D60-C$45)/B$45&gt;=MIN(B$36:B$37),(D60-C$45)/B$45&lt;=MAX(B$36:B$37)),(D60-C$45)/B$45,"????")))))</f>
        <v>-4.8735309284808327E-2</v>
      </c>
      <c r="C60" s="14">
        <f t="shared" ref="C60" si="15">INDEX(B$48:B$53,MATCH(A60,A$48:A$53,0))</f>
        <v>60</v>
      </c>
      <c r="D60" s="14">
        <f t="shared" ref="D60" si="16">INDEX(C$48:C$53,MATCH(A60,A$48:A$53,0))</f>
        <v>15.5</v>
      </c>
      <c r="F60">
        <f>IF(F59&lt;&gt;0,F52,0)</f>
        <v>0</v>
      </c>
      <c r="G60" s="13">
        <f>IF(AND(F60&lt;&gt;0,F60&lt;&gt;1,(I60-H$41)/G$41&gt;=MIN(G$32:G$33),(I60-H$41)/G$41&lt;=MAX(G$32:G$33)),(I60-H$41)/G$41,IF(AND(F60&lt;&gt;1,F60&lt;&gt;2,(I60-H$42)/G$42&gt;=MIN(G$33:G$34),(I60-H$42)/G$42&lt;=MAX(G$33:G$34)),(I60-H$42)/G$42,IF(AND(F60&lt;&gt;2,F60&lt;&gt;3,(I60-H$43)/G$43&gt;=MIN(G$34:G$35),(I60-H$43)/G$43&lt;=MAX(G$34:G$35)),(I60-H$43)/G$43,IF(AND(F60&lt;&gt;3,F60&lt;&gt;4,(I60-H$44)/G$44&gt;=MIN(G$35:G$36),(I60-H$44)/G$44&lt;=MAX(G$35:G$36)),(I60-H$44)/G$44,IF(AND(F60&lt;&gt;4,F60&lt;&gt;5,(I60-H$45)/G$45&gt;=MIN(G$36:G$37),(I60-H$45)/G$45&lt;=MAX(G$36:G$37)),(I60-H$45)/G$45,"????")))))</f>
        <v>80.048735309284808</v>
      </c>
      <c r="H60" s="13">
        <f t="shared" si="13"/>
        <v>20</v>
      </c>
      <c r="I60" s="14">
        <f t="shared" si="14"/>
        <v>15.5</v>
      </c>
    </row>
    <row r="61" spans="1:10" x14ac:dyDescent="0.3">
      <c r="B61" s="14"/>
      <c r="C61" s="14"/>
      <c r="D61" s="14"/>
      <c r="G61" s="13"/>
      <c r="H61" s="13"/>
      <c r="I61" s="14"/>
    </row>
    <row r="62" spans="1:10" x14ac:dyDescent="0.3">
      <c r="A62" s="1"/>
      <c r="B62" s="1" t="s">
        <v>28</v>
      </c>
      <c r="C62" s="1" t="s">
        <v>30</v>
      </c>
      <c r="D62" s="1">
        <v>1820</v>
      </c>
      <c r="E62" s="1">
        <f>D109</f>
        <v>0</v>
      </c>
      <c r="F62" s="1"/>
      <c r="G62" s="1" t="s">
        <v>28</v>
      </c>
      <c r="H62" s="1" t="s">
        <v>30</v>
      </c>
      <c r="I62" s="1">
        <v>1820</v>
      </c>
      <c r="J62" s="1">
        <f>I109</f>
        <v>0</v>
      </c>
    </row>
    <row r="63" spans="1:10" x14ac:dyDescent="0.3">
      <c r="G63"/>
      <c r="H63"/>
    </row>
    <row r="64" spans="1:10" x14ac:dyDescent="0.3">
      <c r="A64">
        <v>1</v>
      </c>
      <c r="B64" s="16" t="s">
        <v>24</v>
      </c>
      <c r="C64" s="15" t="s">
        <v>25</v>
      </c>
      <c r="D64">
        <f>1/2*(D65-D66)*((C65-B65)+(C66-B66))</f>
        <v>1134.4627013516802</v>
      </c>
      <c r="F64">
        <v>1</v>
      </c>
      <c r="G64" s="16" t="s">
        <v>24</v>
      </c>
      <c r="H64" s="15" t="s">
        <v>25</v>
      </c>
      <c r="I64">
        <f>1/2*(I65-I66)*((H65-G65)+(H66-G66))</f>
        <v>1134.4627013516815</v>
      </c>
    </row>
    <row r="65" spans="1:9" x14ac:dyDescent="0.3">
      <c r="B65" s="17">
        <f>MIN(INDEX(B$56:B$60,A64),INDEX(C$56:C$60,A64))</f>
        <v>-32.1432685991103</v>
      </c>
      <c r="C65" s="17">
        <f>MAX(INDEX(B$56:B$60,A64),INDEX(C$56:C$60,A64))</f>
        <v>-32.1432685991103</v>
      </c>
      <c r="D65" s="17">
        <f>INDEX(D$56:D$60,A64)</f>
        <v>134.64641434752545</v>
      </c>
      <c r="G65" s="17">
        <f>MIN(INDEX(G$56:G$60,F64),INDEX(H$56:H$60,F64))</f>
        <v>112.14326859911034</v>
      </c>
      <c r="H65" s="17">
        <f>MAX(INDEX(G$56:G$60,F64),INDEX(H$56:H$60,F64))</f>
        <v>112.14326859911034</v>
      </c>
      <c r="I65" s="17">
        <f>INDEX(I$56:I$60,F64)</f>
        <v>134.64641434752542</v>
      </c>
    </row>
    <row r="66" spans="1:9" x14ac:dyDescent="0.3">
      <c r="B66" s="14">
        <f>MIN(INDEX(B$56:B$60,A64+1),INDEX(C$56:C$60,A64+1))</f>
        <v>-71.977579641297126</v>
      </c>
      <c r="C66" s="14">
        <f>MAX(INDEX(B$56:B$60,A64+1),INDEX(C$56:C$60,A64+1))</f>
        <v>-4.0964005960187162</v>
      </c>
      <c r="D66" s="14">
        <f>INDEX(D$56:D$60,A64+1)</f>
        <v>101.22145864382544</v>
      </c>
      <c r="G66" s="14">
        <f>MIN(INDEX(G$56:G$60,F64+1),INDEX(H$56:H$60,F64+1))</f>
        <v>84.096400596018711</v>
      </c>
      <c r="H66" s="14">
        <f>MAX(INDEX(G$56:G$60,F64+1),INDEX(H$56:H$60,F64+1))</f>
        <v>151.97757964129715</v>
      </c>
      <c r="I66" s="14">
        <f>INDEX(I$56:I$60,F64+1)</f>
        <v>101.22145864382539</v>
      </c>
    </row>
    <row r="67" spans="1:9" x14ac:dyDescent="0.3">
      <c r="C67" s="15" t="s">
        <v>29</v>
      </c>
      <c r="D67">
        <f>IF(D62&gt;D64,D62-D64,0)</f>
        <v>685.53729864831985</v>
      </c>
      <c r="G67"/>
      <c r="H67" s="15" t="s">
        <v>29</v>
      </c>
      <c r="I67">
        <f>IF(I62&gt;I64,I62-I64,0)</f>
        <v>685.53729864831848</v>
      </c>
    </row>
    <row r="68" spans="1:9" x14ac:dyDescent="0.3">
      <c r="C68" s="15"/>
      <c r="G68"/>
      <c r="H68" s="15"/>
    </row>
    <row r="69" spans="1:9" x14ac:dyDescent="0.3">
      <c r="A69" t="s">
        <v>34</v>
      </c>
      <c r="B69" s="14">
        <f>C65-B65</f>
        <v>0</v>
      </c>
      <c r="C69" s="14">
        <f>B69</f>
        <v>0</v>
      </c>
      <c r="D69" s="14">
        <f>B69*B72</f>
        <v>0</v>
      </c>
      <c r="F69" t="s">
        <v>34</v>
      </c>
      <c r="G69" s="14">
        <f>H65-G65</f>
        <v>0</v>
      </c>
      <c r="H69" s="14">
        <f>G69</f>
        <v>0</v>
      </c>
      <c r="I69" s="14">
        <f>G69*G72</f>
        <v>0</v>
      </c>
    </row>
    <row r="70" spans="1:9" x14ac:dyDescent="0.3">
      <c r="A70" t="s">
        <v>35</v>
      </c>
      <c r="B70" s="14">
        <f>C66-B66</f>
        <v>67.881179045278415</v>
      </c>
      <c r="C70" s="14" t="e">
        <f>IF(B69=B70,C69,B69-2*C71/B72)</f>
        <v>#VALUE!</v>
      </c>
      <c r="D70" s="14">
        <f>C73*B72</f>
        <v>-1792.3501104822185</v>
      </c>
      <c r="F70" t="s">
        <v>35</v>
      </c>
      <c r="G70" s="14">
        <f>H66-G66</f>
        <v>67.881179045278444</v>
      </c>
      <c r="H70" s="14" t="e">
        <f>IF(G69=G70,H69,G69-2*H71/G72)</f>
        <v>#VALUE!</v>
      </c>
      <c r="I70" s="14">
        <f>H73*G72</f>
        <v>-1792.3501104822194</v>
      </c>
    </row>
    <row r="71" spans="1:9" x14ac:dyDescent="0.3">
      <c r="A71" t="s">
        <v>31</v>
      </c>
      <c r="B71" s="14">
        <f>D65-D66</f>
        <v>33.424955703700007</v>
      </c>
      <c r="C71" s="14" t="str">
        <f>IF((B70-B69)&lt;0.0000001,C73/B73*B71,IF(AND(D72&gt;=0,D72&lt;=B71),D72,IF(AND(D73&gt;=0,D73&lt;=B71),D73,"!!!!!!!")))</f>
        <v>!!!!!!!</v>
      </c>
      <c r="D71" s="14">
        <f>SQRT(D69^2-4*D70)</f>
        <v>84.672312132886006</v>
      </c>
      <c r="F71" t="s">
        <v>31</v>
      </c>
      <c r="G71" s="14">
        <f>I65-I66</f>
        <v>33.424955703700036</v>
      </c>
      <c r="H71" s="14" t="str">
        <f>IF((G70-G69)&lt;0.0000001,H73/G73*G71,IF(AND(I72&gt;=0,I72&lt;=G71),I72,IF(AND(I73&gt;=0,I73&lt;=G71),I73,"!!!!!!!")))</f>
        <v>!!!!!!!</v>
      </c>
      <c r="I71" s="14">
        <f>SQRT(I69^2-4*I70)</f>
        <v>84.67231213288602</v>
      </c>
    </row>
    <row r="72" spans="1:9" x14ac:dyDescent="0.3">
      <c r="A72" t="s">
        <v>32</v>
      </c>
      <c r="B72" s="14">
        <f>2*B71/(B69-B70)</f>
        <v>-0.98480775301220802</v>
      </c>
      <c r="C72" s="14"/>
      <c r="D72" s="14">
        <f>(D69-D71)/2</f>
        <v>-42.336156066443003</v>
      </c>
      <c r="F72" t="s">
        <v>32</v>
      </c>
      <c r="G72" s="14">
        <f>2*G71/(G69-G70)</f>
        <v>-0.98480775301220846</v>
      </c>
      <c r="H72" s="14"/>
      <c r="I72" s="14">
        <f>(I69-I71)/2</f>
        <v>-42.33615606644301</v>
      </c>
    </row>
    <row r="73" spans="1:9" x14ac:dyDescent="0.3">
      <c r="A73" t="s">
        <v>33</v>
      </c>
      <c r="B73" s="14">
        <f>D64</f>
        <v>1134.4627013516802</v>
      </c>
      <c r="C73" s="14">
        <f>D62</f>
        <v>1820</v>
      </c>
      <c r="D73" s="14">
        <f>(D69+D71)/2</f>
        <v>42.336156066443003</v>
      </c>
      <c r="F73" t="s">
        <v>33</v>
      </c>
      <c r="G73" s="14">
        <f>I64</f>
        <v>1134.4627013516815</v>
      </c>
      <c r="H73" s="14">
        <f>I62</f>
        <v>1820</v>
      </c>
      <c r="I73" s="14">
        <f>(I69+I71)/2</f>
        <v>42.33615606644301</v>
      </c>
    </row>
    <row r="74" spans="1:9" x14ac:dyDescent="0.3">
      <c r="A74" t="s">
        <v>36</v>
      </c>
      <c r="B74" s="14" t="e">
        <f>B65+(B66-B65)/B71*C71</f>
        <v>#VALUE!</v>
      </c>
      <c r="C74" s="14" t="e">
        <f>C65+(C66-C65)/B71*C71</f>
        <v>#VALUE!</v>
      </c>
      <c r="D74" s="14" t="e">
        <f>D65-C71</f>
        <v>#VALUE!</v>
      </c>
      <c r="F74" t="s">
        <v>36</v>
      </c>
      <c r="G74" s="14" t="e">
        <f>G65+(G66-G65)/G71*H71</f>
        <v>#VALUE!</v>
      </c>
      <c r="H74" s="14" t="e">
        <f>H65+(H66-H65)/G71*H71</f>
        <v>#VALUE!</v>
      </c>
      <c r="I74" s="14" t="e">
        <f>I65-H71</f>
        <v>#VALUE!</v>
      </c>
    </row>
    <row r="75" spans="1:9" x14ac:dyDescent="0.3">
      <c r="G75"/>
      <c r="H75"/>
    </row>
    <row r="76" spans="1:9" x14ac:dyDescent="0.3">
      <c r="B76" s="18">
        <f>IF(D67=0,B74,B66)</f>
        <v>-71.977579641297126</v>
      </c>
      <c r="C76" s="18">
        <f>IF(D67=0,C74,C66)</f>
        <v>-4.0964005960187162</v>
      </c>
      <c r="D76" s="18">
        <f>IF(D67=0,D74,D66)</f>
        <v>101.22145864382544</v>
      </c>
      <c r="G76" s="18">
        <f>IF(I67=0,G74,G66)</f>
        <v>84.096400596018711</v>
      </c>
      <c r="H76" s="18">
        <f>IF(I67=0,H74,H66)</f>
        <v>151.97757964129715</v>
      </c>
      <c r="I76" s="18">
        <f>IF(I67=0,I74,I66)</f>
        <v>101.22145864382539</v>
      </c>
    </row>
    <row r="77" spans="1:9" x14ac:dyDescent="0.3">
      <c r="G77"/>
      <c r="H77"/>
    </row>
    <row r="78" spans="1:9" x14ac:dyDescent="0.3">
      <c r="A78">
        <f>IF(AND(D67&gt;0,A64&lt;4),A64+1,A64)</f>
        <v>2</v>
      </c>
      <c r="B78" s="16" t="s">
        <v>24</v>
      </c>
      <c r="C78" s="15" t="s">
        <v>25</v>
      </c>
      <c r="D78">
        <f>1/2*(D79-D80)*((C79-B79)+(C80-B80))</f>
        <v>5011.0745972966351</v>
      </c>
      <c r="F78">
        <f>IF(AND(I67&gt;0,F64&lt;4),F64+1,F64)</f>
        <v>2</v>
      </c>
      <c r="G78" s="16" t="s">
        <v>24</v>
      </c>
      <c r="H78" s="15" t="s">
        <v>25</v>
      </c>
      <c r="I78">
        <f>1/2*(I79-I80)*((H79-G79)+(H80-G80))</f>
        <v>5011.0745972966324</v>
      </c>
    </row>
    <row r="79" spans="1:9" x14ac:dyDescent="0.3">
      <c r="B79" s="14">
        <f>B76</f>
        <v>-71.977579641297126</v>
      </c>
      <c r="C79" s="14">
        <f>C76</f>
        <v>-4.0964005960187162</v>
      </c>
      <c r="D79" s="14">
        <f>D76</f>
        <v>101.22145864382544</v>
      </c>
      <c r="G79" s="14">
        <f>G76</f>
        <v>84.096400596018711</v>
      </c>
      <c r="H79" s="14">
        <f>H76</f>
        <v>151.97757964129715</v>
      </c>
      <c r="I79" s="14">
        <f>I76</f>
        <v>101.22145864382539</v>
      </c>
    </row>
    <row r="80" spans="1:9" x14ac:dyDescent="0.3">
      <c r="B80" s="14">
        <f>MIN(INDEX(B$56:B$60,A78+1),INDEX(C$56:C$60,A78+1))</f>
        <v>-10.034182288273264</v>
      </c>
      <c r="C80" s="14">
        <f>MAX(INDEX(B$56:B$60,A78+1),INDEX(C$56:C$60,A78+1))</f>
        <v>57.846996757005208</v>
      </c>
      <c r="D80" s="14">
        <f>INDEX(D$56:D$60,A78+1)</f>
        <v>27.400192310868505</v>
      </c>
      <c r="G80" s="14">
        <f>MIN(INDEX(G$56:G$60,F78+1),INDEX(H$56:H$60,F78+1))</f>
        <v>22.153003242994803</v>
      </c>
      <c r="H80" s="14">
        <f>MAX(INDEX(G$56:G$60,F78+1),INDEX(H$56:H$60,F78+1))</f>
        <v>90.034182288273271</v>
      </c>
      <c r="I80" s="14">
        <f>INDEX(I$56:I$60,F78+1)</f>
        <v>27.400192310868505</v>
      </c>
    </row>
    <row r="81" spans="1:9" x14ac:dyDescent="0.3">
      <c r="C81" s="15" t="s">
        <v>29</v>
      </c>
      <c r="D81">
        <f>IF(D67&gt;D78,D67-D78,0)</f>
        <v>0</v>
      </c>
      <c r="G81"/>
      <c r="H81" s="15" t="s">
        <v>29</v>
      </c>
      <c r="I81">
        <f>IF(I67&gt;I78,I67-I78,0)</f>
        <v>0</v>
      </c>
    </row>
    <row r="82" spans="1:9" x14ac:dyDescent="0.3">
      <c r="C82" s="15"/>
      <c r="G82"/>
      <c r="H82" s="15"/>
    </row>
    <row r="83" spans="1:9" x14ac:dyDescent="0.3">
      <c r="A83" t="s">
        <v>34</v>
      </c>
      <c r="B83" s="14">
        <f>C79-B79</f>
        <v>67.881179045278415</v>
      </c>
      <c r="C83" s="14">
        <f>B83</f>
        <v>67.881179045278415</v>
      </c>
      <c r="D83" s="14">
        <f>B83*B86</f>
        <v>-1.7631151319617872E+17</v>
      </c>
      <c r="F83" t="s">
        <v>34</v>
      </c>
      <c r="G83" s="14">
        <f>H79-G79</f>
        <v>67.881179045278444</v>
      </c>
      <c r="H83" s="14">
        <f>G83</f>
        <v>67.881179045278444</v>
      </c>
      <c r="I83" s="14">
        <f>G83*G86</f>
        <v>-3.5262302639235731E+17</v>
      </c>
    </row>
    <row r="84" spans="1:9" x14ac:dyDescent="0.3">
      <c r="A84" t="s">
        <v>35</v>
      </c>
      <c r="B84" s="14">
        <f>C80-B80</f>
        <v>67.881179045278472</v>
      </c>
      <c r="C84" s="14">
        <f>IF(B83=B84,C83,B83-2*C85/B86)</f>
        <v>67.881179045278429</v>
      </c>
      <c r="D84" s="14">
        <f>C87*B86</f>
        <v>-1.780583663646796E+18</v>
      </c>
      <c r="F84" t="s">
        <v>35</v>
      </c>
      <c r="G84" s="14">
        <f>H80-G80</f>
        <v>67.881179045278472</v>
      </c>
      <c r="H84" s="14">
        <f>IF(G83=G84,H83,G83-2*H85/G86)</f>
        <v>67.881179045278444</v>
      </c>
      <c r="I84" s="14">
        <f>H87*G86</f>
        <v>-3.5611673272935823E+18</v>
      </c>
    </row>
    <row r="85" spans="1:9" x14ac:dyDescent="0.3">
      <c r="A85" t="s">
        <v>31</v>
      </c>
      <c r="B85" s="14">
        <f>D79-D80</f>
        <v>73.821266332956938</v>
      </c>
      <c r="C85" s="14">
        <f>IF((B84-B83)&lt;0.0000001,C87/B87*B85,IF(AND(D86&gt;=0,D86&lt;=B85),D86,IF(AND(D87&gt;=0,D87&lt;=B85),D87,"!!!!!!!")))</f>
        <v>10.099077657314252</v>
      </c>
      <c r="D85" s="14">
        <f>SQRT(D83^2-4*D84)</f>
        <v>1.7631151319617875E+17</v>
      </c>
      <c r="F85" t="s">
        <v>31</v>
      </c>
      <c r="G85" s="14">
        <f>I79-I80</f>
        <v>73.821266332956881</v>
      </c>
      <c r="H85" s="14">
        <f>IF((G84-G83)&lt;0.0000001,H87/G87*G85,IF(AND(I86&gt;=0,I86&lt;=G85),I86,IF(AND(I87&gt;=0,I87&lt;=G85),I87,"!!!!!!!")))</f>
        <v>10.099077657314231</v>
      </c>
      <c r="I85" s="14">
        <f>SQRT(I83^2-4*I84)</f>
        <v>3.5262302639235731E+17</v>
      </c>
    </row>
    <row r="86" spans="1:9" x14ac:dyDescent="0.3">
      <c r="A86" t="s">
        <v>32</v>
      </c>
      <c r="B86" s="14">
        <f>2*B85/(B83-B84)</f>
        <v>-2597354902727523.5</v>
      </c>
      <c r="C86" s="14"/>
      <c r="D86" s="14">
        <f>(D83-D85)/2</f>
        <v>-1.7631151319617875E+17</v>
      </c>
      <c r="F86" t="s">
        <v>32</v>
      </c>
      <c r="G86" s="14">
        <f>2*G85/(G83-G84)</f>
        <v>-5194709805455043</v>
      </c>
      <c r="H86" s="14"/>
      <c r="I86" s="14">
        <f>(I83-I85)/2</f>
        <v>-3.5262302639235731E+17</v>
      </c>
    </row>
    <row r="87" spans="1:9" x14ac:dyDescent="0.3">
      <c r="A87" t="s">
        <v>33</v>
      </c>
      <c r="B87" s="14">
        <f>D78</f>
        <v>5011.0745972966351</v>
      </c>
      <c r="C87" s="14">
        <f>D67</f>
        <v>685.53729864831985</v>
      </c>
      <c r="D87" s="14">
        <f>(D83+D85)/2</f>
        <v>16</v>
      </c>
      <c r="F87" t="s">
        <v>33</v>
      </c>
      <c r="G87" s="14">
        <f>I78</f>
        <v>5011.0745972966324</v>
      </c>
      <c r="H87" s="14">
        <f>I67</f>
        <v>685.53729864831848</v>
      </c>
      <c r="I87" s="14">
        <f>(I83+I85)/2</f>
        <v>0</v>
      </c>
    </row>
    <row r="88" spans="1:9" x14ac:dyDescent="0.3">
      <c r="A88" t="s">
        <v>36</v>
      </c>
      <c r="B88" s="14">
        <f>B79+(B80-B79)/B85*C85</f>
        <v>-63.503447303814035</v>
      </c>
      <c r="C88" s="14">
        <f>C79+(C80-C79)/B85*C85</f>
        <v>4.3777317414643822</v>
      </c>
      <c r="D88" s="14">
        <f>D79-C85</f>
        <v>91.122380986511189</v>
      </c>
      <c r="F88" t="s">
        <v>36</v>
      </c>
      <c r="G88" s="14">
        <f>G79+(G80-G79)/G85*H85</f>
        <v>75.622268258535627</v>
      </c>
      <c r="H88" s="14">
        <f>H79+(H80-H79)/G85*H85</f>
        <v>143.50344730381408</v>
      </c>
      <c r="I88" s="14">
        <f>I79-H85</f>
        <v>91.12238098651116</v>
      </c>
    </row>
    <row r="89" spans="1:9" x14ac:dyDescent="0.3">
      <c r="C89">
        <f>C87/B87*B85</f>
        <v>10.099077657314252</v>
      </c>
      <c r="D89">
        <f>C87/C83</f>
        <v>10.099077657314256</v>
      </c>
      <c r="G89"/>
      <c r="H89"/>
    </row>
    <row r="90" spans="1:9" x14ac:dyDescent="0.3">
      <c r="B90" s="18">
        <f>IF(D81=0,B88,B80)</f>
        <v>-63.503447303814035</v>
      </c>
      <c r="C90" s="18">
        <f>IF(D81=0,C88,C80)</f>
        <v>4.3777317414643822</v>
      </c>
      <c r="D90" s="18">
        <f>IF(D81=0,D88,D80)</f>
        <v>91.122380986511189</v>
      </c>
      <c r="G90" s="18">
        <f>IF(I81=0,G88,G80)</f>
        <v>75.622268258535627</v>
      </c>
      <c r="H90" s="18">
        <f>IF(I81=0,H88,H80)</f>
        <v>143.50344730381408</v>
      </c>
      <c r="I90" s="18">
        <f>IF(I81=0,I88,I80)</f>
        <v>91.12238098651116</v>
      </c>
    </row>
    <row r="91" spans="1:9" x14ac:dyDescent="0.3">
      <c r="G91"/>
      <c r="H91"/>
    </row>
    <row r="92" spans="1:9" x14ac:dyDescent="0.3">
      <c r="A92">
        <f>IF(AND(D81&gt;0,A78&lt;4),A78+1,A78)</f>
        <v>2</v>
      </c>
      <c r="B92" s="16" t="s">
        <v>24</v>
      </c>
      <c r="C92" s="15" t="s">
        <v>25</v>
      </c>
      <c r="D92">
        <f>1/2*(D93-D94)*((C93-B93)+(C94-B94))</f>
        <v>4325.5372986483153</v>
      </c>
      <c r="F92">
        <f>IF(AND(I81&gt;0,F78&lt;4),F78+1,F78)</f>
        <v>2</v>
      </c>
      <c r="G92" s="16" t="s">
        <v>24</v>
      </c>
      <c r="H92" s="15" t="s">
        <v>25</v>
      </c>
      <c r="I92">
        <f>1/2*(I93-I94)*((H93-G93)+(H94-G94))</f>
        <v>4325.5372986483144</v>
      </c>
    </row>
    <row r="93" spans="1:9" x14ac:dyDescent="0.3">
      <c r="B93" s="14">
        <f>B90</f>
        <v>-63.503447303814035</v>
      </c>
      <c r="C93" s="14">
        <f>C90</f>
        <v>4.3777317414643822</v>
      </c>
      <c r="D93" s="14">
        <f>D90</f>
        <v>91.122380986511189</v>
      </c>
      <c r="G93" s="14">
        <f>G90</f>
        <v>75.622268258535627</v>
      </c>
      <c r="H93" s="14">
        <f>H90</f>
        <v>143.50344730381408</v>
      </c>
      <c r="I93" s="14">
        <f>I90</f>
        <v>91.12238098651116</v>
      </c>
    </row>
    <row r="94" spans="1:9" x14ac:dyDescent="0.3">
      <c r="B94" s="14">
        <f>MIN(INDEX(B$56:B$60,A92+1),INDEX(C$56:C$60,A92+1))</f>
        <v>-10.034182288273264</v>
      </c>
      <c r="C94" s="14">
        <f>MAX(INDEX(B$56:B$60,A92+1),INDEX(C$56:C$60,A92+1))</f>
        <v>57.846996757005208</v>
      </c>
      <c r="D94" s="14">
        <f>INDEX(D$56:D$60,A92+1)</f>
        <v>27.400192310868505</v>
      </c>
      <c r="G94" s="14">
        <f>MIN(INDEX(G$56:G$60,F92+1),INDEX(H$56:H$60,F92+1))</f>
        <v>22.153003242994803</v>
      </c>
      <c r="H94" s="14">
        <f>MAX(INDEX(G$56:G$60,F92+1),INDEX(H$56:H$60,F92+1))</f>
        <v>90.034182288273271</v>
      </c>
      <c r="I94" s="14">
        <f>INDEX(I$56:I$60,F92+1)</f>
        <v>27.400192310868505</v>
      </c>
    </row>
    <row r="95" spans="1:9" x14ac:dyDescent="0.3">
      <c r="C95" s="15" t="s">
        <v>29</v>
      </c>
      <c r="D95">
        <f>IF(D81&gt;D92,D81-D92,0)</f>
        <v>0</v>
      </c>
      <c r="G95"/>
      <c r="H95" s="15" t="s">
        <v>29</v>
      </c>
      <c r="I95">
        <f>IF(I81&gt;I92,I81-I92,0)</f>
        <v>0</v>
      </c>
    </row>
    <row r="96" spans="1:9" x14ac:dyDescent="0.3">
      <c r="C96" s="15"/>
      <c r="G96"/>
      <c r="H96" s="15"/>
    </row>
    <row r="97" spans="1:9" x14ac:dyDescent="0.3">
      <c r="A97" t="s">
        <v>34</v>
      </c>
      <c r="B97" s="14">
        <f>C93-B93</f>
        <v>67.881179045278415</v>
      </c>
      <c r="C97" s="14">
        <f>B97</f>
        <v>67.881179045278415</v>
      </c>
      <c r="D97" s="14">
        <f>B97*B100</f>
        <v>-1.5219131379976349E+17</v>
      </c>
      <c r="F97" t="s">
        <v>34</v>
      </c>
      <c r="G97" s="14">
        <f>H93-G93</f>
        <v>67.881179045278458</v>
      </c>
      <c r="H97" s="14">
        <f>G97</f>
        <v>67.881179045278458</v>
      </c>
      <c r="I97" s="14">
        <f>G97*G100</f>
        <v>-6.0876525519905408E+17</v>
      </c>
    </row>
    <row r="98" spans="1:9" x14ac:dyDescent="0.3">
      <c r="A98" t="s">
        <v>35</v>
      </c>
      <c r="B98" s="14">
        <f>C94-B94</f>
        <v>67.881179045278472</v>
      </c>
      <c r="C98" s="14">
        <f>IF(B97=B98,C97,B97-2*C99/B100)</f>
        <v>67.881179045278415</v>
      </c>
      <c r="D98" s="14">
        <f>C101*B100</f>
        <v>0</v>
      </c>
      <c r="F98" t="s">
        <v>35</v>
      </c>
      <c r="G98" s="14">
        <f>H94-G94</f>
        <v>67.881179045278472</v>
      </c>
      <c r="H98" s="14">
        <f>IF(G97=G98,H97,G97-2*H99/G100)</f>
        <v>67.881179045278458</v>
      </c>
      <c r="I98" s="14">
        <f>H101*G100</f>
        <v>0</v>
      </c>
    </row>
    <row r="99" spans="1:9" x14ac:dyDescent="0.3">
      <c r="A99" t="s">
        <v>31</v>
      </c>
      <c r="B99" s="14">
        <f>D93-D94</f>
        <v>63.722188675642684</v>
      </c>
      <c r="C99" s="14">
        <f>IF(B97=B98,C101/B101*B99,IF(AND(D100&gt;=0,D100&lt;=B99),D100,IF(AND(D101&gt;=0,D101&lt;=B99),D101,"!!!!!!!")))</f>
        <v>0</v>
      </c>
      <c r="D99" s="14">
        <f>SQRT(D97^2-4*D98)</f>
        <v>1.5219131379976349E+17</v>
      </c>
      <c r="F99" t="s">
        <v>31</v>
      </c>
      <c r="G99" s="14">
        <f>I93-I94</f>
        <v>63.722188675642656</v>
      </c>
      <c r="H99" s="14">
        <f>IF(G97=G98,H101/G101*G99,IF(AND(I100&gt;=0,I100&lt;=G99),I100,IF(AND(I101&gt;=0,I101&lt;=G99),I101,"!!!!!!!")))</f>
        <v>0</v>
      </c>
      <c r="I99" s="14">
        <f>SQRT(I97^2-4*I98)</f>
        <v>6.0876525519905408E+17</v>
      </c>
    </row>
    <row r="100" spans="1:9" x14ac:dyDescent="0.3">
      <c r="A100" t="s">
        <v>32</v>
      </c>
      <c r="B100" s="14">
        <f>2*B99/(B97-B98)</f>
        <v>-2242025196678569</v>
      </c>
      <c r="C100" s="14"/>
      <c r="D100" s="14">
        <f>(D97-D99)/2</f>
        <v>-1.5219131379976349E+17</v>
      </c>
      <c r="F100" t="s">
        <v>32</v>
      </c>
      <c r="G100" s="14">
        <f>2*G99/(G97-G98)</f>
        <v>-8968100786714272</v>
      </c>
      <c r="H100" s="14"/>
      <c r="I100" s="14">
        <f>(I97-I99)/2</f>
        <v>-6.0876525519905408E+17</v>
      </c>
    </row>
    <row r="101" spans="1:9" x14ac:dyDescent="0.3">
      <c r="A101" t="s">
        <v>33</v>
      </c>
      <c r="B101" s="14">
        <f>D92</f>
        <v>4325.5372986483153</v>
      </c>
      <c r="C101" s="14">
        <f>D81</f>
        <v>0</v>
      </c>
      <c r="D101" s="14">
        <f>(D97+D99)/2</f>
        <v>0</v>
      </c>
      <c r="F101" t="s">
        <v>33</v>
      </c>
      <c r="G101" s="14">
        <f>I92</f>
        <v>4325.5372986483144</v>
      </c>
      <c r="H101" s="14">
        <f>I81</f>
        <v>0</v>
      </c>
      <c r="I101" s="14">
        <f>(I97+I99)/2</f>
        <v>0</v>
      </c>
    </row>
    <row r="102" spans="1:9" x14ac:dyDescent="0.3">
      <c r="A102" t="s">
        <v>36</v>
      </c>
      <c r="B102" s="14">
        <f>B93+(B94-B93)/B99*C99</f>
        <v>-63.503447303814035</v>
      </c>
      <c r="C102" s="14">
        <f>C93+(C94-C93)/B99*C99</f>
        <v>4.3777317414643822</v>
      </c>
      <c r="D102" s="14">
        <f>D93-C99</f>
        <v>91.122380986511189</v>
      </c>
      <c r="F102" t="s">
        <v>36</v>
      </c>
      <c r="G102" s="14">
        <f>G93+(G94-G93)/G99*H99</f>
        <v>75.622268258535627</v>
      </c>
      <c r="H102" s="14">
        <f>H93+(H94-H93)/G99*H99</f>
        <v>143.50344730381408</v>
      </c>
      <c r="I102" s="14">
        <f>I93-H99</f>
        <v>91.12238098651116</v>
      </c>
    </row>
    <row r="103" spans="1:9" x14ac:dyDescent="0.3">
      <c r="G103"/>
      <c r="H103"/>
    </row>
    <row r="104" spans="1:9" x14ac:dyDescent="0.3">
      <c r="B104" s="18">
        <f>IF(D95=0,B102,B94)</f>
        <v>-63.503447303814035</v>
      </c>
      <c r="C104" s="18">
        <f>IF(D95=0,C102,C94)</f>
        <v>4.3777317414643822</v>
      </c>
      <c r="D104" s="18">
        <f>IF(D95=0,D102,D94)</f>
        <v>91.122380986511189</v>
      </c>
      <c r="G104" s="18">
        <f>IF(I95=0,G102,G94)</f>
        <v>75.622268258535627</v>
      </c>
      <c r="H104" s="18">
        <f>IF(I95=0,H102,H94)</f>
        <v>143.50344730381408</v>
      </c>
      <c r="I104" s="18">
        <f>IF(I95=0,I102,I94)</f>
        <v>91.12238098651116</v>
      </c>
    </row>
    <row r="105" spans="1:9" x14ac:dyDescent="0.3">
      <c r="G105"/>
      <c r="H105"/>
    </row>
    <row r="106" spans="1:9" x14ac:dyDescent="0.3">
      <c r="A106">
        <f>IF(AND(D95&gt;0,A92&lt;4),A92+1,A92)</f>
        <v>2</v>
      </c>
      <c r="B106" s="16" t="s">
        <v>24</v>
      </c>
      <c r="C106" s="15" t="s">
        <v>25</v>
      </c>
      <c r="D106">
        <f>1/2*(D107-D108)*((C107-B107)+(C108-B108))</f>
        <v>4325.5372986483153</v>
      </c>
      <c r="F106">
        <f>IF(AND(I95&gt;0,F92&lt;4),F92+1,F92)</f>
        <v>2</v>
      </c>
      <c r="G106" s="16" t="s">
        <v>24</v>
      </c>
      <c r="H106" s="15" t="s">
        <v>25</v>
      </c>
      <c r="I106">
        <f>1/2*(I107-I108)*((H107-G107)+(H108-G108))</f>
        <v>4325.5372986483144</v>
      </c>
    </row>
    <row r="107" spans="1:9" x14ac:dyDescent="0.3">
      <c r="B107" s="14">
        <f>B104</f>
        <v>-63.503447303814035</v>
      </c>
      <c r="C107" s="14">
        <f>C104</f>
        <v>4.3777317414643822</v>
      </c>
      <c r="D107" s="14">
        <f>D104</f>
        <v>91.122380986511189</v>
      </c>
      <c r="G107" s="14">
        <f>G104</f>
        <v>75.622268258535627</v>
      </c>
      <c r="H107" s="14">
        <f>H104</f>
        <v>143.50344730381408</v>
      </c>
      <c r="I107" s="14">
        <f>I104</f>
        <v>91.12238098651116</v>
      </c>
    </row>
    <row r="108" spans="1:9" x14ac:dyDescent="0.3">
      <c r="B108" s="14">
        <f>MIN(INDEX(B$56:B$60,A106+1),INDEX(C$56:C$60,A106+1))</f>
        <v>-10.034182288273264</v>
      </c>
      <c r="C108" s="14">
        <f>MAX(INDEX(B$56:B$60,A106+1),INDEX(C$56:C$60,A106+1))</f>
        <v>57.846996757005208</v>
      </c>
      <c r="D108" s="14">
        <f>INDEX(D$56:D$60,A106+1)</f>
        <v>27.400192310868505</v>
      </c>
      <c r="G108" s="14">
        <f>MIN(INDEX(G$56:G$60,F106+1),INDEX(H$56:H$60,F106+1))</f>
        <v>22.153003242994803</v>
      </c>
      <c r="H108" s="14">
        <f>MAX(INDEX(G$56:G$60,F106+1),INDEX(H$56:H$60,F106+1))</f>
        <v>90.034182288273271</v>
      </c>
      <c r="I108" s="14">
        <f>INDEX(I$56:I$60,F106+1)</f>
        <v>27.400192310868505</v>
      </c>
    </row>
    <row r="109" spans="1:9" x14ac:dyDescent="0.3">
      <c r="C109" s="15" t="s">
        <v>29</v>
      </c>
      <c r="D109">
        <f>IF(D95&gt;D106,D95-D106,0)</f>
        <v>0</v>
      </c>
      <c r="G109"/>
      <c r="H109" s="15" t="s">
        <v>29</v>
      </c>
      <c r="I109">
        <f>IF(I95&gt;I106,I95-I106,0)</f>
        <v>0</v>
      </c>
    </row>
    <row r="110" spans="1:9" x14ac:dyDescent="0.3">
      <c r="C110" s="15"/>
      <c r="G110"/>
      <c r="H110" s="15"/>
    </row>
    <row r="111" spans="1:9" x14ac:dyDescent="0.3">
      <c r="A111" t="s">
        <v>34</v>
      </c>
      <c r="B111" s="14">
        <f>C107-B107</f>
        <v>67.881179045278415</v>
      </c>
      <c r="C111" s="14">
        <f>B111</f>
        <v>67.881179045278415</v>
      </c>
      <c r="D111" s="14">
        <f>B111*B114</f>
        <v>-1.5219131379976349E+17</v>
      </c>
      <c r="F111" t="s">
        <v>34</v>
      </c>
      <c r="G111" s="14">
        <f>H107-G107</f>
        <v>67.881179045278458</v>
      </c>
      <c r="H111" s="14">
        <f>G111</f>
        <v>67.881179045278458</v>
      </c>
      <c r="I111" s="14">
        <f>G111*G114</f>
        <v>-6.0876525519905408E+17</v>
      </c>
    </row>
    <row r="112" spans="1:9" x14ac:dyDescent="0.3">
      <c r="A112" t="s">
        <v>35</v>
      </c>
      <c r="B112" s="14">
        <f>C108-B108</f>
        <v>67.881179045278472</v>
      </c>
      <c r="C112" s="14">
        <f>IF(B111=B112,C111,B111-2*C113/B114)</f>
        <v>67.881179045278415</v>
      </c>
      <c r="D112" s="14">
        <f>C115*B114</f>
        <v>0</v>
      </c>
      <c r="F112" t="s">
        <v>35</v>
      </c>
      <c r="G112" s="14">
        <f>H108-G108</f>
        <v>67.881179045278472</v>
      </c>
      <c r="H112" s="14">
        <f>IF(G111=G112,H111,G111-2*H113/G114)</f>
        <v>67.881179045278458</v>
      </c>
      <c r="I112" s="14">
        <f>H115*G114</f>
        <v>0</v>
      </c>
    </row>
    <row r="113" spans="1:9" x14ac:dyDescent="0.3">
      <c r="A113" t="s">
        <v>31</v>
      </c>
      <c r="B113" s="14">
        <f>D107-D108</f>
        <v>63.722188675642684</v>
      </c>
      <c r="C113" s="14">
        <f>IF((B112-B111)&lt;0.0000001,C115/B115*B113,IF(AND(D114&gt;=0,D114&lt;=B113),D114,IF(AND(D115&gt;=0,D115&lt;=B113),D115,"!!!!!!!")))</f>
        <v>0</v>
      </c>
      <c r="D113" s="14">
        <f>SQRT(D111^2-4*D112)</f>
        <v>1.5219131379976349E+17</v>
      </c>
      <c r="F113" t="s">
        <v>31</v>
      </c>
      <c r="G113" s="14">
        <f>I107-I108</f>
        <v>63.722188675642656</v>
      </c>
      <c r="H113" s="14">
        <f>IF((G112-G111)&lt;0.0000001,H115/G115*G113,IF(AND(I114&gt;=0,I114&lt;=G113),I114,IF(AND(I115&gt;=0,I115&lt;=G113),I115,"!!!!!!!")))</f>
        <v>0</v>
      </c>
      <c r="I113" s="14">
        <f>SQRT(I111^2-4*I112)</f>
        <v>6.0876525519905408E+17</v>
      </c>
    </row>
    <row r="114" spans="1:9" x14ac:dyDescent="0.3">
      <c r="A114" t="s">
        <v>32</v>
      </c>
      <c r="B114" s="14">
        <f>2*B113/(B111-B112)</f>
        <v>-2242025196678569</v>
      </c>
      <c r="C114" s="14"/>
      <c r="D114" s="14">
        <f>(D111-D113)/2</f>
        <v>-1.5219131379976349E+17</v>
      </c>
      <c r="F114" t="s">
        <v>32</v>
      </c>
      <c r="G114" s="14">
        <f>2*G113/(G111-G112)</f>
        <v>-8968100786714272</v>
      </c>
      <c r="H114" s="14"/>
      <c r="I114" s="14">
        <f>(I111-I113)/2</f>
        <v>-6.0876525519905408E+17</v>
      </c>
    </row>
    <row r="115" spans="1:9" x14ac:dyDescent="0.3">
      <c r="A115" t="s">
        <v>33</v>
      </c>
      <c r="B115" s="14">
        <f>D106</f>
        <v>4325.5372986483153</v>
      </c>
      <c r="C115" s="14">
        <f>D95</f>
        <v>0</v>
      </c>
      <c r="D115" s="14">
        <f>(D111+D113)/2</f>
        <v>0</v>
      </c>
      <c r="F115" t="s">
        <v>33</v>
      </c>
      <c r="G115" s="14">
        <f>I106</f>
        <v>4325.5372986483144</v>
      </c>
      <c r="H115" s="14">
        <f>I95</f>
        <v>0</v>
      </c>
      <c r="I115" s="14">
        <f>(I111+I113)/2</f>
        <v>0</v>
      </c>
    </row>
    <row r="116" spans="1:9" x14ac:dyDescent="0.3">
      <c r="A116" t="s">
        <v>36</v>
      </c>
      <c r="B116" s="14">
        <f>B107+(B108-B107)/B113*C113</f>
        <v>-63.503447303814035</v>
      </c>
      <c r="C116" s="14">
        <f>C107+(C108-C107)/B113*C113</f>
        <v>4.3777317414643822</v>
      </c>
      <c r="D116" s="14">
        <f>D107-C113</f>
        <v>91.122380986511189</v>
      </c>
      <c r="F116" t="s">
        <v>36</v>
      </c>
      <c r="G116" s="14">
        <f>G107+(G108-G107)/G113*H113</f>
        <v>75.622268258535627</v>
      </c>
      <c r="H116" s="14">
        <f>H107+(H108-H107)/G113*H113</f>
        <v>143.50344730381408</v>
      </c>
      <c r="I116" s="14">
        <f>I107-H113</f>
        <v>91.12238098651116</v>
      </c>
    </row>
    <row r="117" spans="1:9" x14ac:dyDescent="0.3">
      <c r="G117"/>
      <c r="H117"/>
    </row>
    <row r="118" spans="1:9" x14ac:dyDescent="0.3">
      <c r="B118" s="18">
        <f>IF(D109=0,B116,B108)</f>
        <v>-63.503447303814035</v>
      </c>
      <c r="C118" s="18">
        <f>IF(D109=0,C116,C108)</f>
        <v>4.3777317414643822</v>
      </c>
      <c r="D118" s="18">
        <f>IF(D109=0,D116,D108)</f>
        <v>91.122380986511189</v>
      </c>
      <c r="G118" s="18">
        <f>IF(I109=0,G116,G108)</f>
        <v>75.622268258535627</v>
      </c>
      <c r="H118" s="18">
        <f>IF(I109=0,H116,H108)</f>
        <v>143.50344730381408</v>
      </c>
      <c r="I118" s="18">
        <f>IF(I109=0,I116,I108)</f>
        <v>91.12238098651116</v>
      </c>
    </row>
    <row r="119" spans="1:9" x14ac:dyDescent="0.3">
      <c r="G119"/>
      <c r="H119"/>
    </row>
    <row r="120" spans="1:9" x14ac:dyDescent="0.3">
      <c r="B120" s="14">
        <f>B65</f>
        <v>-32.1432685991103</v>
      </c>
      <c r="C120" s="14">
        <f>D65</f>
        <v>134.64641434752545</v>
      </c>
      <c r="G120" s="14">
        <f>G65</f>
        <v>112.14326859911034</v>
      </c>
      <c r="H120" s="14">
        <f>I65</f>
        <v>134.64641434752542</v>
      </c>
    </row>
    <row r="121" spans="1:9" x14ac:dyDescent="0.3">
      <c r="B121">
        <f>B76</f>
        <v>-71.977579641297126</v>
      </c>
      <c r="C121">
        <f>D76</f>
        <v>101.22145864382544</v>
      </c>
      <c r="G121">
        <f>G76</f>
        <v>84.096400596018711</v>
      </c>
      <c r="H121">
        <f>I76</f>
        <v>101.22145864382539</v>
      </c>
    </row>
    <row r="122" spans="1:9" x14ac:dyDescent="0.3">
      <c r="B122">
        <f>B90</f>
        <v>-63.503447303814035</v>
      </c>
      <c r="C122">
        <f>D90</f>
        <v>91.122380986511189</v>
      </c>
      <c r="G122">
        <f>G90</f>
        <v>75.622268258535627</v>
      </c>
      <c r="H122">
        <f>I90</f>
        <v>91.12238098651116</v>
      </c>
    </row>
    <row r="123" spans="1:9" x14ac:dyDescent="0.3">
      <c r="B123">
        <f>B104</f>
        <v>-63.503447303814035</v>
      </c>
      <c r="C123">
        <f>D104</f>
        <v>91.122380986511189</v>
      </c>
      <c r="G123">
        <f>G104</f>
        <v>75.622268258535627</v>
      </c>
      <c r="H123">
        <f>I104</f>
        <v>91.12238098651116</v>
      </c>
    </row>
    <row r="124" spans="1:9" x14ac:dyDescent="0.3">
      <c r="B124">
        <f>B118</f>
        <v>-63.503447303814035</v>
      </c>
      <c r="C124">
        <f>D118</f>
        <v>91.122380986511189</v>
      </c>
      <c r="G124">
        <f>G118</f>
        <v>75.622268258535627</v>
      </c>
      <c r="H124">
        <f>I118</f>
        <v>91.12238098651116</v>
      </c>
    </row>
    <row r="125" spans="1:9" x14ac:dyDescent="0.3">
      <c r="B125">
        <f>C118</f>
        <v>4.3777317414643822</v>
      </c>
      <c r="C125">
        <f>D118</f>
        <v>91.122380986511189</v>
      </c>
      <c r="G125">
        <f>H118</f>
        <v>143.50344730381408</v>
      </c>
      <c r="H125">
        <f>I118</f>
        <v>91.12238098651116</v>
      </c>
    </row>
    <row r="126" spans="1:9" x14ac:dyDescent="0.3">
      <c r="B126">
        <f>C104</f>
        <v>4.3777317414643822</v>
      </c>
      <c r="C126">
        <f>D104</f>
        <v>91.122380986511189</v>
      </c>
      <c r="G126">
        <f>H104</f>
        <v>143.50344730381408</v>
      </c>
      <c r="H126">
        <f>I104</f>
        <v>91.12238098651116</v>
      </c>
    </row>
    <row r="127" spans="1:9" x14ac:dyDescent="0.3">
      <c r="B127">
        <f>C90</f>
        <v>4.3777317414643822</v>
      </c>
      <c r="C127">
        <f>D90</f>
        <v>91.122380986511189</v>
      </c>
      <c r="G127">
        <f>H90</f>
        <v>143.50344730381408</v>
      </c>
      <c r="H127">
        <f>I90</f>
        <v>91.12238098651116</v>
      </c>
    </row>
    <row r="128" spans="1:9" x14ac:dyDescent="0.3">
      <c r="B128">
        <f>C76</f>
        <v>-4.0964005960187162</v>
      </c>
      <c r="C128">
        <f>D76</f>
        <v>101.22145864382544</v>
      </c>
      <c r="G128">
        <f>H76</f>
        <v>151.97757964129715</v>
      </c>
      <c r="H128">
        <f>I76</f>
        <v>101.22145864382539</v>
      </c>
    </row>
    <row r="129" spans="1:10" x14ac:dyDescent="0.3">
      <c r="B129" s="14">
        <f>C65</f>
        <v>-32.1432685991103</v>
      </c>
      <c r="C129" s="14">
        <f>D65</f>
        <v>134.64641434752545</v>
      </c>
      <c r="G129" s="14">
        <f>H65</f>
        <v>112.14326859911034</v>
      </c>
      <c r="H129" s="14">
        <f>I65</f>
        <v>134.64641434752542</v>
      </c>
    </row>
    <row r="130" spans="1:10" x14ac:dyDescent="0.3">
      <c r="B130" s="14">
        <f>B120</f>
        <v>-32.1432685991103</v>
      </c>
      <c r="C130" s="14">
        <f>C120</f>
        <v>134.64641434752545</v>
      </c>
      <c r="G130" s="14">
        <f>G120</f>
        <v>112.14326859911034</v>
      </c>
      <c r="H130" s="14">
        <f>H120</f>
        <v>134.64641434752542</v>
      </c>
    </row>
    <row r="131" spans="1:10" x14ac:dyDescent="0.3">
      <c r="G131"/>
      <c r="H131"/>
    </row>
    <row r="132" spans="1:10" x14ac:dyDescent="0.3">
      <c r="A132" s="1"/>
      <c r="B132" s="1" t="s">
        <v>37</v>
      </c>
      <c r="C132" s="1" t="s">
        <v>30</v>
      </c>
      <c r="D132" s="1">
        <v>1820</v>
      </c>
      <c r="E132" s="1">
        <f>D179</f>
        <v>0</v>
      </c>
      <c r="F132" s="1"/>
      <c r="G132" s="1" t="s">
        <v>37</v>
      </c>
      <c r="H132" s="1" t="s">
        <v>30</v>
      </c>
      <c r="I132" s="1">
        <v>1820</v>
      </c>
      <c r="J132" s="1">
        <f>I179</f>
        <v>0</v>
      </c>
    </row>
    <row r="133" spans="1:10" x14ac:dyDescent="0.3">
      <c r="G133"/>
      <c r="H133"/>
    </row>
    <row r="134" spans="1:10" x14ac:dyDescent="0.3">
      <c r="A134">
        <f>A106</f>
        <v>2</v>
      </c>
      <c r="B134" s="16" t="s">
        <v>24</v>
      </c>
      <c r="C134" s="15" t="s">
        <v>25</v>
      </c>
      <c r="D134">
        <f>1/2*(D135-D136)*((C135-B135)+(C136-B136))</f>
        <v>4325.5372986483153</v>
      </c>
      <c r="F134">
        <f>F106</f>
        <v>2</v>
      </c>
      <c r="G134" s="16" t="s">
        <v>24</v>
      </c>
      <c r="H134" s="15" t="s">
        <v>25</v>
      </c>
      <c r="I134">
        <f>1/2*(I135-I136)*((H135-G135)+(H136-G136))</f>
        <v>4325.5372986483144</v>
      </c>
    </row>
    <row r="135" spans="1:10" x14ac:dyDescent="0.3">
      <c r="B135" s="17">
        <f>B118</f>
        <v>-63.503447303814035</v>
      </c>
      <c r="C135" s="17">
        <f>C118</f>
        <v>4.3777317414643822</v>
      </c>
      <c r="D135" s="17">
        <f>D118</f>
        <v>91.122380986511189</v>
      </c>
      <c r="G135" s="17">
        <f>G118</f>
        <v>75.622268258535627</v>
      </c>
      <c r="H135" s="17">
        <f>H118</f>
        <v>143.50344730381408</v>
      </c>
      <c r="I135" s="17">
        <f>I118</f>
        <v>91.12238098651116</v>
      </c>
    </row>
    <row r="136" spans="1:10" x14ac:dyDescent="0.3">
      <c r="B136" s="14">
        <f>MIN(INDEX(B$56:B$60,A134+1),INDEX(C$56:C$60,A134+1))</f>
        <v>-10.034182288273264</v>
      </c>
      <c r="C136" s="14">
        <f>MAX(INDEX(B$56:B$60,A134+1),INDEX(C$56:C$60,A134+1))</f>
        <v>57.846996757005208</v>
      </c>
      <c r="D136" s="14">
        <f>INDEX(D$56:D$60,A134+1)</f>
        <v>27.400192310868505</v>
      </c>
      <c r="G136" s="14">
        <f>MIN(INDEX(G$56:G$60,F134+1),INDEX(H$56:H$60,F134+1))</f>
        <v>22.153003242994803</v>
      </c>
      <c r="H136" s="14">
        <f>MAX(INDEX(G$56:G$60,F134+1),INDEX(H$56:H$60,F134+1))</f>
        <v>90.034182288273271</v>
      </c>
      <c r="I136" s="14">
        <f>INDEX(I$56:I$60,F134+1)</f>
        <v>27.400192310868505</v>
      </c>
    </row>
    <row r="137" spans="1:10" x14ac:dyDescent="0.3">
      <c r="C137" s="15" t="s">
        <v>29</v>
      </c>
      <c r="D137">
        <f>IF(D132&gt;D134,D132-D134,0)</f>
        <v>0</v>
      </c>
      <c r="G137"/>
      <c r="H137" s="15" t="s">
        <v>29</v>
      </c>
      <c r="I137">
        <f>IF(I132&gt;I134,I132-I134,0)</f>
        <v>0</v>
      </c>
    </row>
    <row r="138" spans="1:10" x14ac:dyDescent="0.3">
      <c r="C138" s="15"/>
      <c r="G138"/>
      <c r="H138" s="15"/>
    </row>
    <row r="139" spans="1:10" x14ac:dyDescent="0.3">
      <c r="A139" t="s">
        <v>34</v>
      </c>
      <c r="B139" s="14">
        <f>C135-B135</f>
        <v>67.881179045278415</v>
      </c>
      <c r="C139" s="14">
        <f>B139</f>
        <v>67.881179045278415</v>
      </c>
      <c r="D139" s="14">
        <f>B139*B142</f>
        <v>-1.5219131379976349E+17</v>
      </c>
      <c r="F139" t="s">
        <v>34</v>
      </c>
      <c r="G139" s="14">
        <f>H135-G135</f>
        <v>67.881179045278458</v>
      </c>
      <c r="H139" s="14">
        <f>G139</f>
        <v>67.881179045278458</v>
      </c>
      <c r="I139" s="14">
        <f>G139*G142</f>
        <v>-6.0876525519905408E+17</v>
      </c>
    </row>
    <row r="140" spans="1:10" x14ac:dyDescent="0.3">
      <c r="A140" t="s">
        <v>35</v>
      </c>
      <c r="B140" s="14">
        <f>C136-B136</f>
        <v>67.881179045278472</v>
      </c>
      <c r="C140" s="14">
        <f>IF(B139=B140,C139,B139-2*C141/B142)</f>
        <v>67.881179045278444</v>
      </c>
      <c r="D140" s="14">
        <f>C143*B142</f>
        <v>-4.0804858579549957E+18</v>
      </c>
      <c r="F140" t="s">
        <v>35</v>
      </c>
      <c r="G140" s="14">
        <f>H136-G136</f>
        <v>67.881179045278472</v>
      </c>
      <c r="H140" s="14">
        <f>IF(G139=G140,H139,G139-2*H141/G142)</f>
        <v>67.881179045278458</v>
      </c>
      <c r="I140" s="14">
        <f>H143*G142</f>
        <v>-1.6321943431819975E+19</v>
      </c>
    </row>
    <row r="141" spans="1:10" x14ac:dyDescent="0.3">
      <c r="A141" t="s">
        <v>31</v>
      </c>
      <c r="B141" s="14">
        <f>D135-D136</f>
        <v>63.722188675642684</v>
      </c>
      <c r="C141" s="14">
        <f>IF((B140-B139)&lt;0.0000001,C143/B143*B141,IF(AND(D142&gt;=0,D142&lt;=B141),D142,IF(AND(D143&gt;=0,D143&lt;=B141),D143,"!!!!!!!")))</f>
        <v>26.811555509164251</v>
      </c>
      <c r="D141" s="14">
        <f>SQRT(D139^2-4*D140)</f>
        <v>1.5219131379976355E+17</v>
      </c>
      <c r="F141" t="s">
        <v>31</v>
      </c>
      <c r="G141" s="14">
        <f>I135-I136</f>
        <v>63.722188675642656</v>
      </c>
      <c r="H141" s="14">
        <f>IF((G140-G139)&lt;0.0000001,H143/G143*G141,IF(AND(I142&gt;=0,I142&lt;=G141),I142,IF(AND(I143&gt;=0,I143&lt;=G141),I143,"!!!!!!!")))</f>
        <v>26.811555509164243</v>
      </c>
      <c r="I141" s="14">
        <f>SQRT(I139^2-4*I140)</f>
        <v>6.0876525519905408E+17</v>
      </c>
    </row>
    <row r="142" spans="1:10" x14ac:dyDescent="0.3">
      <c r="A142" t="s">
        <v>32</v>
      </c>
      <c r="B142" s="14">
        <f>2*B141/(B139-B140)</f>
        <v>-2242025196678569</v>
      </c>
      <c r="C142" s="14"/>
      <c r="D142" s="14">
        <f>(D139-D141)/2</f>
        <v>-1.5219131379976352E+17</v>
      </c>
      <c r="F142" t="s">
        <v>32</v>
      </c>
      <c r="G142" s="14">
        <f>2*G141/(G139-G140)</f>
        <v>-8968100786714272</v>
      </c>
      <c r="H142" s="14"/>
      <c r="I142" s="14">
        <f>(I139-I141)/2</f>
        <v>-6.0876525519905408E+17</v>
      </c>
    </row>
    <row r="143" spans="1:10" x14ac:dyDescent="0.3">
      <c r="A143" t="s">
        <v>33</v>
      </c>
      <c r="B143" s="14">
        <f>D134</f>
        <v>4325.5372986483153</v>
      </c>
      <c r="C143" s="14">
        <f>D132</f>
        <v>1820</v>
      </c>
      <c r="D143" s="14">
        <f>(D139+D141)/2</f>
        <v>32</v>
      </c>
      <c r="F143" t="s">
        <v>33</v>
      </c>
      <c r="G143" s="14">
        <f>I134</f>
        <v>4325.5372986483144</v>
      </c>
      <c r="H143" s="14">
        <f>I132</f>
        <v>1820</v>
      </c>
      <c r="I143" s="14">
        <f>(I139+I141)/2</f>
        <v>0</v>
      </c>
    </row>
    <row r="144" spans="1:10" x14ac:dyDescent="0.3">
      <c r="A144" t="s">
        <v>36</v>
      </c>
      <c r="B144" s="14">
        <f>B135+(B136-B135)/B141*C141</f>
        <v>-41.005880964785163</v>
      </c>
      <c r="C144" s="14">
        <f>C135+(C136-C135)/B141*C141</f>
        <v>26.875298080493273</v>
      </c>
      <c r="D144" s="14">
        <f>D135-C141</f>
        <v>64.310825477346938</v>
      </c>
      <c r="F144" t="s">
        <v>36</v>
      </c>
      <c r="G144" s="14">
        <f>G135+(G136-G135)/G141*H141</f>
        <v>53.124701919506734</v>
      </c>
      <c r="H144" s="14">
        <f>H135+(H136-H135)/G141*H141</f>
        <v>121.00588096478519</v>
      </c>
      <c r="I144" s="14">
        <f>I135-H141</f>
        <v>64.310825477346924</v>
      </c>
    </row>
    <row r="145" spans="1:9" x14ac:dyDescent="0.3">
      <c r="G145"/>
      <c r="H145"/>
    </row>
    <row r="146" spans="1:9" x14ac:dyDescent="0.3">
      <c r="B146" s="18">
        <f>IF(D137=0,B144,B136)</f>
        <v>-41.005880964785163</v>
      </c>
      <c r="C146" s="18">
        <f>IF(D137=0,C144,C136)</f>
        <v>26.875298080493273</v>
      </c>
      <c r="D146" s="18">
        <f>IF(D137=0,D144,D136)</f>
        <v>64.310825477346938</v>
      </c>
      <c r="G146" s="18">
        <f>IF(I137=0,G144,G136)</f>
        <v>53.124701919506734</v>
      </c>
      <c r="H146" s="18">
        <f>IF(I137=0,H144,H136)</f>
        <v>121.00588096478519</v>
      </c>
      <c r="I146" s="18">
        <f>IF(I137=0,I144,I136)</f>
        <v>64.310825477346924</v>
      </c>
    </row>
    <row r="147" spans="1:9" x14ac:dyDescent="0.3">
      <c r="G147"/>
      <c r="H147"/>
    </row>
    <row r="148" spans="1:9" x14ac:dyDescent="0.3">
      <c r="A148">
        <f>IF(AND(D137&gt;0,A134&lt;4),A134+1,A134)</f>
        <v>2</v>
      </c>
      <c r="B148" s="16" t="s">
        <v>24</v>
      </c>
      <c r="C148" s="15" t="s">
        <v>25</v>
      </c>
      <c r="D148">
        <f>1/2*(D149-D150)*((C149-B149)+(C150-B150))</f>
        <v>2505.5372986483158</v>
      </c>
      <c r="F148">
        <f>IF(AND(I137&gt;0,F134&lt;4),F134+1,F134)</f>
        <v>2</v>
      </c>
      <c r="G148" s="16" t="s">
        <v>24</v>
      </c>
      <c r="H148" s="15" t="s">
        <v>25</v>
      </c>
      <c r="I148">
        <f>1/2*(I149-I150)*((H149-G149)+(H150-G150))</f>
        <v>2505.5372986483148</v>
      </c>
    </row>
    <row r="149" spans="1:9" x14ac:dyDescent="0.3">
      <c r="B149" s="14">
        <f>B146</f>
        <v>-41.005880964785163</v>
      </c>
      <c r="C149" s="14">
        <f>C146</f>
        <v>26.875298080493273</v>
      </c>
      <c r="D149" s="14">
        <f>D146</f>
        <v>64.310825477346938</v>
      </c>
      <c r="G149" s="14">
        <f>G146</f>
        <v>53.124701919506734</v>
      </c>
      <c r="H149" s="14">
        <f>H146</f>
        <v>121.00588096478519</v>
      </c>
      <c r="I149" s="14">
        <f>I146</f>
        <v>64.310825477346924</v>
      </c>
    </row>
    <row r="150" spans="1:9" x14ac:dyDescent="0.3">
      <c r="B150" s="14">
        <f>MIN(INDEX(B$56:B$60,A148+1),INDEX(C$56:C$60,A148+1))</f>
        <v>-10.034182288273264</v>
      </c>
      <c r="C150" s="14">
        <f>MAX(INDEX(B$56:B$60,A148+1),INDEX(C$56:C$60,A148+1))</f>
        <v>57.846996757005208</v>
      </c>
      <c r="D150" s="14">
        <f>INDEX(D$56:D$60,A148+1)</f>
        <v>27.400192310868505</v>
      </c>
      <c r="G150" s="14">
        <f>MIN(INDEX(G$56:G$60,F148+1),INDEX(H$56:H$60,F148+1))</f>
        <v>22.153003242994803</v>
      </c>
      <c r="H150" s="14">
        <f>MAX(INDEX(G$56:G$60,F148+1),INDEX(H$56:H$60,F148+1))</f>
        <v>90.034182288273271</v>
      </c>
      <c r="I150" s="14">
        <f>INDEX(I$56:I$60,F148+1)</f>
        <v>27.400192310868505</v>
      </c>
    </row>
    <row r="151" spans="1:9" x14ac:dyDescent="0.3">
      <c r="C151" s="15" t="s">
        <v>29</v>
      </c>
      <c r="D151">
        <f>IF(D137&gt;D148,D137-D148,0)</f>
        <v>0</v>
      </c>
      <c r="G151"/>
      <c r="H151" s="15" t="s">
        <v>29</v>
      </c>
      <c r="I151">
        <f>IF(I137&gt;I148,I137-I148,0)</f>
        <v>0</v>
      </c>
    </row>
    <row r="152" spans="1:9" x14ac:dyDescent="0.3">
      <c r="C152" s="15"/>
      <c r="G152"/>
      <c r="H152" s="15"/>
    </row>
    <row r="153" spans="1:9" x14ac:dyDescent="0.3">
      <c r="A153" t="s">
        <v>34</v>
      </c>
      <c r="B153" s="14">
        <f>C149-B149</f>
        <v>67.881179045278429</v>
      </c>
      <c r="C153" s="14">
        <f>B153</f>
        <v>67.881179045278429</v>
      </c>
      <c r="D153" s="14">
        <f>B153*B156</f>
        <v>-1.175410087974524E+17</v>
      </c>
      <c r="F153" t="s">
        <v>34</v>
      </c>
      <c r="G153" s="14">
        <f>H149-G149</f>
        <v>67.881179045278458</v>
      </c>
      <c r="H153" s="14">
        <f>G153</f>
        <v>67.881179045278458</v>
      </c>
      <c r="I153" s="14">
        <f>G153*G156</f>
        <v>-3.5262302639235718E+17</v>
      </c>
    </row>
    <row r="154" spans="1:9" x14ac:dyDescent="0.3">
      <c r="A154" t="s">
        <v>35</v>
      </c>
      <c r="B154" s="14">
        <f>C150-B150</f>
        <v>67.881179045278472</v>
      </c>
      <c r="C154" s="14">
        <f>IF(B153=B154,C153,B153-2*C155/B156)</f>
        <v>67.881179045278429</v>
      </c>
      <c r="D154" s="14">
        <f>C157*B156</f>
        <v>0</v>
      </c>
      <c r="F154" t="s">
        <v>35</v>
      </c>
      <c r="G154" s="14">
        <f>H150-G150</f>
        <v>67.881179045278472</v>
      </c>
      <c r="H154" s="14">
        <f>IF(G153=G154,H153,G153-2*H155/G156)</f>
        <v>67.881179045278458</v>
      </c>
      <c r="I154" s="14">
        <f>H157*G156</f>
        <v>0</v>
      </c>
    </row>
    <row r="155" spans="1:9" x14ac:dyDescent="0.3">
      <c r="A155" t="s">
        <v>31</v>
      </c>
      <c r="B155" s="14">
        <f>D149-D150</f>
        <v>36.910633166478434</v>
      </c>
      <c r="C155" s="14">
        <f>IF((B154-B153)&lt;0.0000001,C157/B157*B155,IF(AND(D156&gt;=0,D156&lt;=B155),D156,IF(AND(D157&gt;=0,D157&lt;=B155),D157,"!!!!!!!")))</f>
        <v>0</v>
      </c>
      <c r="D155" s="14">
        <f>SQRT(D153^2-4*D154)</f>
        <v>1.175410087974524E+17</v>
      </c>
      <c r="F155" t="s">
        <v>31</v>
      </c>
      <c r="G155" s="14">
        <f>I149-I150</f>
        <v>36.910633166478419</v>
      </c>
      <c r="H155" s="14">
        <f>IF((G154-G153)&lt;0.0000001,H157/G157*G155,IF(AND(I156&gt;=0,I156&lt;=G155),I156,IF(AND(I157&gt;=0,I157&lt;=G155),I157,"!!!!!!!")))</f>
        <v>0</v>
      </c>
      <c r="I155" s="14">
        <f>SQRT(I153^2-4*I154)</f>
        <v>3.5262302639235718E+17</v>
      </c>
    </row>
    <row r="156" spans="1:9" x14ac:dyDescent="0.3">
      <c r="A156" t="s">
        <v>32</v>
      </c>
      <c r="B156" s="14">
        <f>2*B155/(B153-B154)</f>
        <v>-1731569935151680.8</v>
      </c>
      <c r="C156" s="14"/>
      <c r="D156" s="14">
        <f>(D153-D155)/2</f>
        <v>-1.175410087974524E+17</v>
      </c>
      <c r="F156" t="s">
        <v>32</v>
      </c>
      <c r="G156" s="14">
        <f>2*G155/(G153-G154)</f>
        <v>-5194709805455040</v>
      </c>
      <c r="H156" s="14"/>
      <c r="I156" s="14">
        <f>(I153-I155)/2</f>
        <v>-3.5262302639235718E+17</v>
      </c>
    </row>
    <row r="157" spans="1:9" x14ac:dyDescent="0.3">
      <c r="A157" t="s">
        <v>33</v>
      </c>
      <c r="B157" s="14">
        <f>D148</f>
        <v>2505.5372986483158</v>
      </c>
      <c r="C157" s="14">
        <f>D137</f>
        <v>0</v>
      </c>
      <c r="D157" s="14">
        <f>(D153+D155)/2</f>
        <v>0</v>
      </c>
      <c r="F157" t="s">
        <v>33</v>
      </c>
      <c r="G157" s="14">
        <f>I148</f>
        <v>2505.5372986483148</v>
      </c>
      <c r="H157" s="14">
        <f>I137</f>
        <v>0</v>
      </c>
      <c r="I157" s="14">
        <f>(I153+I155)/2</f>
        <v>0</v>
      </c>
    </row>
    <row r="158" spans="1:9" x14ac:dyDescent="0.3">
      <c r="A158" t="s">
        <v>36</v>
      </c>
      <c r="B158" s="14">
        <f>B149+(B150-B149)/B155*C155</f>
        <v>-41.005880964785163</v>
      </c>
      <c r="C158" s="14">
        <f>C149+(C150-C149)/B155*C155</f>
        <v>26.875298080493273</v>
      </c>
      <c r="D158" s="14">
        <f>D149-C155</f>
        <v>64.310825477346938</v>
      </c>
      <c r="F158" t="s">
        <v>36</v>
      </c>
      <c r="G158" s="14">
        <f>G149+(G150-G149)/G155*H155</f>
        <v>53.124701919506734</v>
      </c>
      <c r="H158" s="14">
        <f>H149+(H150-H149)/G155*H155</f>
        <v>121.00588096478519</v>
      </c>
      <c r="I158" s="14">
        <f>I149-H155</f>
        <v>64.310825477346924</v>
      </c>
    </row>
    <row r="159" spans="1:9" x14ac:dyDescent="0.3">
      <c r="G159"/>
      <c r="H159"/>
    </row>
    <row r="160" spans="1:9" x14ac:dyDescent="0.3">
      <c r="B160" s="18">
        <f>IF(D151=0,B158,B150)</f>
        <v>-41.005880964785163</v>
      </c>
      <c r="C160" s="18">
        <f>IF(D151=0,C158,C150)</f>
        <v>26.875298080493273</v>
      </c>
      <c r="D160" s="18">
        <f>IF(D151=0,D158,D150)</f>
        <v>64.310825477346938</v>
      </c>
      <c r="G160" s="18">
        <f>IF(I151=0,G158,G150)</f>
        <v>53.124701919506734</v>
      </c>
      <c r="H160" s="18">
        <f>IF(I151=0,H158,H150)</f>
        <v>121.00588096478519</v>
      </c>
      <c r="I160" s="18">
        <f>IF(I151=0,I158,I150)</f>
        <v>64.310825477346924</v>
      </c>
    </row>
    <row r="161" spans="1:9" x14ac:dyDescent="0.3">
      <c r="G161"/>
      <c r="H161"/>
    </row>
    <row r="162" spans="1:9" x14ac:dyDescent="0.3">
      <c r="A162">
        <f>IF(AND(D151&gt;0,A148&lt;4),A148+1,A148)</f>
        <v>2</v>
      </c>
      <c r="B162" s="16" t="s">
        <v>24</v>
      </c>
      <c r="C162" s="15" t="s">
        <v>25</v>
      </c>
      <c r="D162">
        <f>1/2*(D163-D164)*((C163-B163)+(C164-B164))</f>
        <v>2505.5372986483158</v>
      </c>
      <c r="F162">
        <f>IF(AND(I151&gt;0,F148&lt;4),F148+1,F148)</f>
        <v>2</v>
      </c>
      <c r="G162" s="16" t="s">
        <v>24</v>
      </c>
      <c r="H162" s="15" t="s">
        <v>25</v>
      </c>
      <c r="I162">
        <f>1/2*(I163-I164)*((H163-G163)+(H164-G164))</f>
        <v>2505.5372986483148</v>
      </c>
    </row>
    <row r="163" spans="1:9" x14ac:dyDescent="0.3">
      <c r="B163" s="14">
        <f>B160</f>
        <v>-41.005880964785163</v>
      </c>
      <c r="C163" s="14">
        <f>C160</f>
        <v>26.875298080493273</v>
      </c>
      <c r="D163" s="14">
        <f>D160</f>
        <v>64.310825477346938</v>
      </c>
      <c r="G163" s="14">
        <f>G160</f>
        <v>53.124701919506734</v>
      </c>
      <c r="H163" s="14">
        <f>H160</f>
        <v>121.00588096478519</v>
      </c>
      <c r="I163" s="14">
        <f>I160</f>
        <v>64.310825477346924</v>
      </c>
    </row>
    <row r="164" spans="1:9" x14ac:dyDescent="0.3">
      <c r="B164" s="14">
        <f>MIN(INDEX(B$56:B$60,A162+1),INDEX(C$56:C$60,A162+1))</f>
        <v>-10.034182288273264</v>
      </c>
      <c r="C164" s="14">
        <f>MAX(INDEX(B$56:B$60,A162+1),INDEX(C$56:C$60,A162+1))</f>
        <v>57.846996757005208</v>
      </c>
      <c r="D164" s="14">
        <f>INDEX(D$56:D$60,A162+1)</f>
        <v>27.400192310868505</v>
      </c>
      <c r="G164" s="14">
        <f>MIN(INDEX(G$56:G$60,F162+1),INDEX(H$56:H$60,F162+1))</f>
        <v>22.153003242994803</v>
      </c>
      <c r="H164" s="14">
        <f>MAX(INDEX(G$56:G$60,F162+1),INDEX(H$56:H$60,F162+1))</f>
        <v>90.034182288273271</v>
      </c>
      <c r="I164" s="14">
        <f>INDEX(I$56:I$60,F162+1)</f>
        <v>27.400192310868505</v>
      </c>
    </row>
    <row r="165" spans="1:9" x14ac:dyDescent="0.3">
      <c r="C165" s="15" t="s">
        <v>29</v>
      </c>
      <c r="D165">
        <f>IF(D151&gt;D162,D151-D162,0)</f>
        <v>0</v>
      </c>
      <c r="G165"/>
      <c r="H165" s="15" t="s">
        <v>29</v>
      </c>
      <c r="I165">
        <f>IF(I151&gt;I162,I151-I162,0)</f>
        <v>0</v>
      </c>
    </row>
    <row r="166" spans="1:9" x14ac:dyDescent="0.3">
      <c r="C166" s="15"/>
      <c r="G166"/>
      <c r="H166" s="15"/>
    </row>
    <row r="167" spans="1:9" x14ac:dyDescent="0.3">
      <c r="A167" t="s">
        <v>34</v>
      </c>
      <c r="B167" s="14">
        <f>C163-B163</f>
        <v>67.881179045278429</v>
      </c>
      <c r="C167" s="14">
        <f>B167</f>
        <v>67.881179045278429</v>
      </c>
      <c r="D167" s="14">
        <f>B167*B170</f>
        <v>-1.175410087974524E+17</v>
      </c>
      <c r="F167" t="s">
        <v>34</v>
      </c>
      <c r="G167" s="14">
        <f>H163-G163</f>
        <v>67.881179045278458</v>
      </c>
      <c r="H167" s="14">
        <f>G167</f>
        <v>67.881179045278458</v>
      </c>
      <c r="I167" s="14">
        <f>G167*G170</f>
        <v>-3.5262302639235718E+17</v>
      </c>
    </row>
    <row r="168" spans="1:9" x14ac:dyDescent="0.3">
      <c r="A168" t="s">
        <v>35</v>
      </c>
      <c r="B168" s="14">
        <f>C164-B164</f>
        <v>67.881179045278472</v>
      </c>
      <c r="C168" s="14">
        <f>IF(B167=B168,C167,B167-2*C169/B170)</f>
        <v>67.881179045278429</v>
      </c>
      <c r="D168" s="14">
        <f>C171*B170</f>
        <v>0</v>
      </c>
      <c r="F168" t="s">
        <v>35</v>
      </c>
      <c r="G168" s="14">
        <f>H164-G164</f>
        <v>67.881179045278472</v>
      </c>
      <c r="H168" s="14">
        <f>IF(G167=G168,H167,G167-2*H169/G170)</f>
        <v>67.881179045278458</v>
      </c>
      <c r="I168" s="14">
        <f>H171*G170</f>
        <v>0</v>
      </c>
    </row>
    <row r="169" spans="1:9" x14ac:dyDescent="0.3">
      <c r="A169" t="s">
        <v>31</v>
      </c>
      <c r="B169" s="14">
        <f>D163-D164</f>
        <v>36.910633166478434</v>
      </c>
      <c r="C169" s="14">
        <f>IF((B168-B167)&lt;0.0000001,C171/B171*B169,IF(AND(D170&gt;=0,D170&lt;=B169),D170,IF(AND(D171&gt;=0,D171&lt;=B169),D171,"!!!!!!!")))</f>
        <v>0</v>
      </c>
      <c r="D169" s="14">
        <f>SQRT(D167^2-4*D168)</f>
        <v>1.175410087974524E+17</v>
      </c>
      <c r="F169" t="s">
        <v>31</v>
      </c>
      <c r="G169" s="14">
        <f>I163-I164</f>
        <v>36.910633166478419</v>
      </c>
      <c r="H169" s="14">
        <f>IF((G168-G167)&lt;0.0000001,H171/G171*G169,IF(AND(I170&gt;=0,I170&lt;=G169),I170,IF(AND(I171&gt;=0,I171&lt;=G169),I171,"!!!!!!!")))</f>
        <v>0</v>
      </c>
      <c r="I169" s="14">
        <f>SQRT(I167^2-4*I168)</f>
        <v>3.5262302639235718E+17</v>
      </c>
    </row>
    <row r="170" spans="1:9" x14ac:dyDescent="0.3">
      <c r="A170" t="s">
        <v>32</v>
      </c>
      <c r="B170" s="14">
        <f>2*B169/(B167-B168)</f>
        <v>-1731569935151680.8</v>
      </c>
      <c r="C170" s="14"/>
      <c r="D170" s="14">
        <f>(D167-D169)/2</f>
        <v>-1.175410087974524E+17</v>
      </c>
      <c r="F170" t="s">
        <v>32</v>
      </c>
      <c r="G170" s="14">
        <f>2*G169/(G167-G168)</f>
        <v>-5194709805455040</v>
      </c>
      <c r="H170" s="14"/>
      <c r="I170" s="14">
        <f>(I167-I169)/2</f>
        <v>-3.5262302639235718E+17</v>
      </c>
    </row>
    <row r="171" spans="1:9" x14ac:dyDescent="0.3">
      <c r="A171" t="s">
        <v>33</v>
      </c>
      <c r="B171" s="14">
        <f>D162</f>
        <v>2505.5372986483158</v>
      </c>
      <c r="C171" s="14">
        <f>D151</f>
        <v>0</v>
      </c>
      <c r="D171" s="14">
        <f>(D167+D169)/2</f>
        <v>0</v>
      </c>
      <c r="F171" t="s">
        <v>33</v>
      </c>
      <c r="G171" s="14">
        <f>I162</f>
        <v>2505.5372986483148</v>
      </c>
      <c r="H171" s="14">
        <f>I151</f>
        <v>0</v>
      </c>
      <c r="I171" s="14">
        <f>(I167+I169)/2</f>
        <v>0</v>
      </c>
    </row>
    <row r="172" spans="1:9" x14ac:dyDescent="0.3">
      <c r="A172" t="s">
        <v>36</v>
      </c>
      <c r="B172" s="14">
        <f>B163+(B164-B163)/B169*C169</f>
        <v>-41.005880964785163</v>
      </c>
      <c r="C172" s="14">
        <f>C163+(C164-C163)/B169*C169</f>
        <v>26.875298080493273</v>
      </c>
      <c r="D172" s="14">
        <f>D163-C169</f>
        <v>64.310825477346938</v>
      </c>
      <c r="F172" t="s">
        <v>36</v>
      </c>
      <c r="G172" s="14">
        <f>G163+(G164-G163)/G169*H169</f>
        <v>53.124701919506734</v>
      </c>
      <c r="H172" s="14">
        <f>H163+(H164-H163)/G169*H169</f>
        <v>121.00588096478519</v>
      </c>
      <c r="I172" s="14">
        <f>I163-H169</f>
        <v>64.310825477346924</v>
      </c>
    </row>
    <row r="173" spans="1:9" x14ac:dyDescent="0.3">
      <c r="G173"/>
      <c r="H173"/>
    </row>
    <row r="174" spans="1:9" x14ac:dyDescent="0.3">
      <c r="B174" s="18">
        <f>IF(D165=0,B172,B164)</f>
        <v>-41.005880964785163</v>
      </c>
      <c r="C174" s="18">
        <f>IF(D165=0,C172,C164)</f>
        <v>26.875298080493273</v>
      </c>
      <c r="D174" s="18">
        <f>IF(D165=0,D172,D164)</f>
        <v>64.310825477346938</v>
      </c>
      <c r="G174" s="18">
        <f>IF(I165=0,G172,G164)</f>
        <v>53.124701919506734</v>
      </c>
      <c r="H174" s="18">
        <f>IF(I165=0,H172,H164)</f>
        <v>121.00588096478519</v>
      </c>
      <c r="I174" s="18">
        <f>IF(I165=0,I172,I164)</f>
        <v>64.310825477346924</v>
      </c>
    </row>
    <row r="175" spans="1:9" x14ac:dyDescent="0.3">
      <c r="G175"/>
      <c r="H175"/>
    </row>
    <row r="176" spans="1:9" x14ac:dyDescent="0.3">
      <c r="A176">
        <f>IF(AND(D165&gt;0,A162&lt;4),A162+1,A162)</f>
        <v>2</v>
      </c>
      <c r="B176" s="16" t="s">
        <v>24</v>
      </c>
      <c r="C176" s="15" t="s">
        <v>25</v>
      </c>
      <c r="D176">
        <f>1/2*(D177-D178)*((C177-B177)+(C178-B178))</f>
        <v>2505.5372986483158</v>
      </c>
      <c r="F176">
        <f>IF(AND(I165&gt;0,F162&lt;4),F162+1,F162)</f>
        <v>2</v>
      </c>
      <c r="G176" s="16" t="s">
        <v>24</v>
      </c>
      <c r="H176" s="15" t="s">
        <v>25</v>
      </c>
      <c r="I176">
        <f>1/2*(I177-I178)*((H177-G177)+(H178-G178))</f>
        <v>2505.5372986483148</v>
      </c>
    </row>
    <row r="177" spans="1:9" x14ac:dyDescent="0.3">
      <c r="B177" s="14">
        <f>B174</f>
        <v>-41.005880964785163</v>
      </c>
      <c r="C177" s="14">
        <f>C174</f>
        <v>26.875298080493273</v>
      </c>
      <c r="D177" s="14">
        <f>D174</f>
        <v>64.310825477346938</v>
      </c>
      <c r="G177" s="14">
        <f>G174</f>
        <v>53.124701919506734</v>
      </c>
      <c r="H177" s="14">
        <f>H174</f>
        <v>121.00588096478519</v>
      </c>
      <c r="I177" s="14">
        <f>I174</f>
        <v>64.310825477346924</v>
      </c>
    </row>
    <row r="178" spans="1:9" x14ac:dyDescent="0.3">
      <c r="B178" s="14">
        <f>MIN(INDEX(B$56:B$60,A176+1),INDEX(C$56:C$60,A176+1))</f>
        <v>-10.034182288273264</v>
      </c>
      <c r="C178" s="14">
        <f>MAX(INDEX(B$56:B$60,A176+1),INDEX(C$56:C$60,A176+1))</f>
        <v>57.846996757005208</v>
      </c>
      <c r="D178" s="14">
        <f>INDEX(D$56:D$60,A176+1)</f>
        <v>27.400192310868505</v>
      </c>
      <c r="G178" s="14">
        <f>MIN(INDEX(G$56:G$60,F176+1),INDEX(H$56:H$60,F176+1))</f>
        <v>22.153003242994803</v>
      </c>
      <c r="H178" s="14">
        <f>MAX(INDEX(G$56:G$60,F176+1),INDEX(H$56:H$60,F176+1))</f>
        <v>90.034182288273271</v>
      </c>
      <c r="I178" s="14">
        <f>INDEX(I$56:I$60,F176+1)</f>
        <v>27.400192310868505</v>
      </c>
    </row>
    <row r="179" spans="1:9" x14ac:dyDescent="0.3">
      <c r="C179" s="15" t="s">
        <v>29</v>
      </c>
      <c r="D179">
        <f>IF(D165&gt;D176,D165-D176,0)</f>
        <v>0</v>
      </c>
      <c r="G179"/>
      <c r="H179" s="15" t="s">
        <v>29</v>
      </c>
      <c r="I179">
        <f>IF(I165&gt;I176,I165-I176,0)</f>
        <v>0</v>
      </c>
    </row>
    <row r="180" spans="1:9" x14ac:dyDescent="0.3">
      <c r="C180" s="15"/>
      <c r="G180"/>
      <c r="H180" s="15"/>
    </row>
    <row r="181" spans="1:9" x14ac:dyDescent="0.3">
      <c r="A181" t="s">
        <v>34</v>
      </c>
      <c r="B181" s="14">
        <f>C177-B177</f>
        <v>67.881179045278429</v>
      </c>
      <c r="C181" s="14">
        <f>B181</f>
        <v>67.881179045278429</v>
      </c>
      <c r="D181" s="14">
        <f>B181*B184</f>
        <v>-1.175410087974524E+17</v>
      </c>
      <c r="F181" t="s">
        <v>34</v>
      </c>
      <c r="G181" s="14">
        <f>H177-G177</f>
        <v>67.881179045278458</v>
      </c>
      <c r="H181" s="14">
        <f>G181</f>
        <v>67.881179045278458</v>
      </c>
      <c r="I181" s="14">
        <f>G181*G184</f>
        <v>-3.5262302639235718E+17</v>
      </c>
    </row>
    <row r="182" spans="1:9" x14ac:dyDescent="0.3">
      <c r="A182" t="s">
        <v>35</v>
      </c>
      <c r="B182" s="14">
        <f>C178-B178</f>
        <v>67.881179045278472</v>
      </c>
      <c r="C182" s="14">
        <f>IF(B181=B182,C181,B181-2*C183/B184)</f>
        <v>67.881179045278429</v>
      </c>
      <c r="D182" s="14">
        <f>C185*B184</f>
        <v>0</v>
      </c>
      <c r="F182" t="s">
        <v>35</v>
      </c>
      <c r="G182" s="14">
        <f>H178-G178</f>
        <v>67.881179045278472</v>
      </c>
      <c r="H182" s="14">
        <f>IF(G181=G182,H181,G181-2*H183/G184)</f>
        <v>67.881179045278458</v>
      </c>
      <c r="I182" s="14">
        <f>H185*G184</f>
        <v>0</v>
      </c>
    </row>
    <row r="183" spans="1:9" x14ac:dyDescent="0.3">
      <c r="A183" t="s">
        <v>31</v>
      </c>
      <c r="B183" s="14">
        <f>D177-D178</f>
        <v>36.910633166478434</v>
      </c>
      <c r="C183" s="14">
        <f>IF((B182-B181)&lt;0.0000001,C185/B185*B183,IF(AND(D184&gt;=0,D184&lt;=B183),D184,IF(AND(D185&gt;=0,D185&lt;=B183),D185,"!!!!!!!")))</f>
        <v>0</v>
      </c>
      <c r="D183" s="14">
        <f>SQRT(D181^2-4*D182)</f>
        <v>1.175410087974524E+17</v>
      </c>
      <c r="F183" t="s">
        <v>31</v>
      </c>
      <c r="G183" s="14">
        <f>I177-I178</f>
        <v>36.910633166478419</v>
      </c>
      <c r="H183" s="14">
        <f>IF((G182-G181)&lt;0.0000001,H185/G185*G183,IF(AND(I184&gt;=0,I184&lt;=G183),I184,IF(AND(I185&gt;=0,I185&lt;=G183),I185,"!!!!!!!")))</f>
        <v>0</v>
      </c>
      <c r="I183" s="14">
        <f>SQRT(I181^2-4*I182)</f>
        <v>3.5262302639235718E+17</v>
      </c>
    </row>
    <row r="184" spans="1:9" x14ac:dyDescent="0.3">
      <c r="A184" t="s">
        <v>32</v>
      </c>
      <c r="B184" s="14">
        <f>2*B183/(B181-B182)</f>
        <v>-1731569935151680.8</v>
      </c>
      <c r="C184" s="14"/>
      <c r="D184" s="14">
        <f>(D181-D183)/2</f>
        <v>-1.175410087974524E+17</v>
      </c>
      <c r="F184" t="s">
        <v>32</v>
      </c>
      <c r="G184" s="14">
        <f>2*G183/(G181-G182)</f>
        <v>-5194709805455040</v>
      </c>
      <c r="H184" s="14"/>
      <c r="I184" s="14">
        <f>(I181-I183)/2</f>
        <v>-3.5262302639235718E+17</v>
      </c>
    </row>
    <row r="185" spans="1:9" x14ac:dyDescent="0.3">
      <c r="A185" t="s">
        <v>33</v>
      </c>
      <c r="B185" s="14">
        <f>D176</f>
        <v>2505.5372986483158</v>
      </c>
      <c r="C185" s="14">
        <f>D165</f>
        <v>0</v>
      </c>
      <c r="D185" s="14">
        <f>(D181+D183)/2</f>
        <v>0</v>
      </c>
      <c r="F185" t="s">
        <v>33</v>
      </c>
      <c r="G185" s="14">
        <f>I176</f>
        <v>2505.5372986483148</v>
      </c>
      <c r="H185" s="14">
        <f>I165</f>
        <v>0</v>
      </c>
      <c r="I185" s="14">
        <f>(I181+I183)/2</f>
        <v>0</v>
      </c>
    </row>
    <row r="186" spans="1:9" x14ac:dyDescent="0.3">
      <c r="A186" t="s">
        <v>36</v>
      </c>
      <c r="B186" s="14">
        <f>B177+(B178-B177)/B183*C183</f>
        <v>-41.005880964785163</v>
      </c>
      <c r="C186" s="14">
        <f>C177+(C178-C177)/B183*C183</f>
        <v>26.875298080493273</v>
      </c>
      <c r="D186" s="14">
        <f>D177-C183</f>
        <v>64.310825477346938</v>
      </c>
      <c r="F186" t="s">
        <v>36</v>
      </c>
      <c r="G186" s="14">
        <f>G177+(G178-G177)/G183*H183</f>
        <v>53.124701919506734</v>
      </c>
      <c r="H186" s="14">
        <f>H177+(H178-H177)/G183*H183</f>
        <v>121.00588096478519</v>
      </c>
      <c r="I186" s="14">
        <f>I177-H183</f>
        <v>64.310825477346924</v>
      </c>
    </row>
    <row r="187" spans="1:9" x14ac:dyDescent="0.3">
      <c r="G187"/>
      <c r="H187"/>
    </row>
    <row r="188" spans="1:9" x14ac:dyDescent="0.3">
      <c r="B188" s="18">
        <f>IF(D179=0,B186,B178)</f>
        <v>-41.005880964785163</v>
      </c>
      <c r="C188" s="18">
        <f>IF(D179=0,C186,C178)</f>
        <v>26.875298080493273</v>
      </c>
      <c r="D188" s="18">
        <f>IF(D179=0,D186,D178)</f>
        <v>64.310825477346938</v>
      </c>
      <c r="G188" s="18">
        <f>IF(I179=0,G186,G178)</f>
        <v>53.124701919506734</v>
      </c>
      <c r="H188" s="18">
        <f>IF(I179=0,H186,H178)</f>
        <v>121.00588096478519</v>
      </c>
      <c r="I188" s="18">
        <f>IF(I179=0,I186,I178)</f>
        <v>64.310825477346924</v>
      </c>
    </row>
    <row r="189" spans="1:9" x14ac:dyDescent="0.3">
      <c r="G189"/>
      <c r="H189"/>
    </row>
    <row r="190" spans="1:9" x14ac:dyDescent="0.3">
      <c r="B190" s="14">
        <f>B135</f>
        <v>-63.503447303814035</v>
      </c>
      <c r="C190" s="14">
        <f>D135</f>
        <v>91.122380986511189</v>
      </c>
      <c r="G190" s="14">
        <f>G135</f>
        <v>75.622268258535627</v>
      </c>
      <c r="H190" s="14">
        <f>I135</f>
        <v>91.12238098651116</v>
      </c>
    </row>
    <row r="191" spans="1:9" x14ac:dyDescent="0.3">
      <c r="B191">
        <f>B146</f>
        <v>-41.005880964785163</v>
      </c>
      <c r="C191">
        <f>D146</f>
        <v>64.310825477346938</v>
      </c>
      <c r="G191">
        <f>G146</f>
        <v>53.124701919506734</v>
      </c>
      <c r="H191">
        <f>I146</f>
        <v>64.310825477346924</v>
      </c>
    </row>
    <row r="192" spans="1:9" x14ac:dyDescent="0.3">
      <c r="B192">
        <f>B160</f>
        <v>-41.005880964785163</v>
      </c>
      <c r="C192">
        <f>D160</f>
        <v>64.310825477346938</v>
      </c>
      <c r="G192">
        <f>G160</f>
        <v>53.124701919506734</v>
      </c>
      <c r="H192">
        <f>I160</f>
        <v>64.310825477346924</v>
      </c>
    </row>
    <row r="193" spans="1:10" x14ac:dyDescent="0.3">
      <c r="B193">
        <f>B174</f>
        <v>-41.005880964785163</v>
      </c>
      <c r="C193">
        <f>D174</f>
        <v>64.310825477346938</v>
      </c>
      <c r="G193">
        <f>G174</f>
        <v>53.124701919506734</v>
      </c>
      <c r="H193">
        <f>I174</f>
        <v>64.310825477346924</v>
      </c>
    </row>
    <row r="194" spans="1:10" x14ac:dyDescent="0.3">
      <c r="B194">
        <f>B188</f>
        <v>-41.005880964785163</v>
      </c>
      <c r="C194">
        <f>D188</f>
        <v>64.310825477346938</v>
      </c>
      <c r="G194">
        <f>G188</f>
        <v>53.124701919506734</v>
      </c>
      <c r="H194">
        <f>I188</f>
        <v>64.310825477346924</v>
      </c>
    </row>
    <row r="195" spans="1:10" x14ac:dyDescent="0.3">
      <c r="B195">
        <f>C188</f>
        <v>26.875298080493273</v>
      </c>
      <c r="C195">
        <f>D188</f>
        <v>64.310825477346938</v>
      </c>
      <c r="G195">
        <f>H188</f>
        <v>121.00588096478519</v>
      </c>
      <c r="H195">
        <f>I188</f>
        <v>64.310825477346924</v>
      </c>
    </row>
    <row r="196" spans="1:10" x14ac:dyDescent="0.3">
      <c r="B196">
        <f>C174</f>
        <v>26.875298080493273</v>
      </c>
      <c r="C196">
        <f>D174</f>
        <v>64.310825477346938</v>
      </c>
      <c r="G196">
        <f>H174</f>
        <v>121.00588096478519</v>
      </c>
      <c r="H196">
        <f>I174</f>
        <v>64.310825477346924</v>
      </c>
    </row>
    <row r="197" spans="1:10" x14ac:dyDescent="0.3">
      <c r="B197">
        <f>C160</f>
        <v>26.875298080493273</v>
      </c>
      <c r="C197">
        <f>D160</f>
        <v>64.310825477346938</v>
      </c>
      <c r="G197">
        <f>H160</f>
        <v>121.00588096478519</v>
      </c>
      <c r="H197">
        <f>I160</f>
        <v>64.310825477346924</v>
      </c>
    </row>
    <row r="198" spans="1:10" x14ac:dyDescent="0.3">
      <c r="B198">
        <f>C146</f>
        <v>26.875298080493273</v>
      </c>
      <c r="C198">
        <f>D146</f>
        <v>64.310825477346938</v>
      </c>
      <c r="G198">
        <f>H146</f>
        <v>121.00588096478519</v>
      </c>
      <c r="H198">
        <f>I146</f>
        <v>64.310825477346924</v>
      </c>
    </row>
    <row r="199" spans="1:10" x14ac:dyDescent="0.3">
      <c r="B199" s="14">
        <f>C135</f>
        <v>4.3777317414643822</v>
      </c>
      <c r="C199" s="14">
        <f>D135</f>
        <v>91.122380986511189</v>
      </c>
      <c r="G199" s="14">
        <f>H135</f>
        <v>143.50344730381408</v>
      </c>
      <c r="H199" s="14">
        <f>I135</f>
        <v>91.12238098651116</v>
      </c>
    </row>
    <row r="200" spans="1:10" x14ac:dyDescent="0.3">
      <c r="B200" s="14">
        <f>B190</f>
        <v>-63.503447303814035</v>
      </c>
      <c r="C200" s="14">
        <f>C190</f>
        <v>91.122380986511189</v>
      </c>
      <c r="G200" s="14">
        <f>G190</f>
        <v>75.622268258535627</v>
      </c>
      <c r="H200" s="14">
        <f>H190</f>
        <v>91.12238098651116</v>
      </c>
    </row>
    <row r="201" spans="1:10" x14ac:dyDescent="0.3">
      <c r="G201"/>
      <c r="H201"/>
    </row>
    <row r="202" spans="1:10" x14ac:dyDescent="0.3">
      <c r="A202" s="1"/>
      <c r="B202" s="1" t="s">
        <v>38</v>
      </c>
      <c r="C202" s="1" t="s">
        <v>30</v>
      </c>
      <c r="D202" s="1">
        <v>1820</v>
      </c>
      <c r="E202" s="1">
        <f>D249</f>
        <v>0</v>
      </c>
      <c r="F202" s="1"/>
      <c r="G202" s="1" t="s">
        <v>38</v>
      </c>
      <c r="H202" s="1" t="s">
        <v>30</v>
      </c>
      <c r="I202" s="1">
        <v>1820</v>
      </c>
      <c r="J202" s="1">
        <f>I249</f>
        <v>0</v>
      </c>
    </row>
    <row r="203" spans="1:10" x14ac:dyDescent="0.3">
      <c r="G203"/>
      <c r="H203"/>
    </row>
    <row r="204" spans="1:10" x14ac:dyDescent="0.3">
      <c r="A204">
        <f>A176</f>
        <v>2</v>
      </c>
      <c r="B204" s="16" t="s">
        <v>24</v>
      </c>
      <c r="C204" s="15" t="s">
        <v>25</v>
      </c>
      <c r="D204">
        <f>1/2*(D205-D206)*((C205-B205)+(C206-B206))</f>
        <v>2505.5372986483158</v>
      </c>
      <c r="F204">
        <f>F176</f>
        <v>2</v>
      </c>
      <c r="G204" s="16" t="s">
        <v>24</v>
      </c>
      <c r="H204" s="15" t="s">
        <v>25</v>
      </c>
      <c r="I204">
        <f>1/2*(I205-I206)*((H205-G205)+(H206-G206))</f>
        <v>2505.5372986483148</v>
      </c>
    </row>
    <row r="205" spans="1:10" x14ac:dyDescent="0.3">
      <c r="B205" s="17">
        <f>B188</f>
        <v>-41.005880964785163</v>
      </c>
      <c r="C205" s="17">
        <f>C188</f>
        <v>26.875298080493273</v>
      </c>
      <c r="D205" s="17">
        <f>D188</f>
        <v>64.310825477346938</v>
      </c>
      <c r="G205" s="17">
        <f>G188</f>
        <v>53.124701919506734</v>
      </c>
      <c r="H205" s="17">
        <f>H188</f>
        <v>121.00588096478519</v>
      </c>
      <c r="I205" s="17">
        <f>I188</f>
        <v>64.310825477346924</v>
      </c>
    </row>
    <row r="206" spans="1:10" x14ac:dyDescent="0.3">
      <c r="B206" s="14">
        <f>MIN(INDEX(B$56:B$60,A204+1),INDEX(C$56:C$60,A204+1))</f>
        <v>-10.034182288273264</v>
      </c>
      <c r="C206" s="14">
        <f>MAX(INDEX(B$56:B$60,A204+1),INDEX(C$56:C$60,A204+1))</f>
        <v>57.846996757005208</v>
      </c>
      <c r="D206" s="14">
        <f>INDEX(D$56:D$60,A204+1)</f>
        <v>27.400192310868505</v>
      </c>
      <c r="G206" s="14">
        <f>MIN(INDEX(G$56:G$60,F204+1),INDEX(H$56:H$60,F204+1))</f>
        <v>22.153003242994803</v>
      </c>
      <c r="H206" s="14">
        <f>MAX(INDEX(G$56:G$60,F204+1),INDEX(H$56:H$60,F204+1))</f>
        <v>90.034182288273271</v>
      </c>
      <c r="I206" s="14">
        <f>INDEX(I$56:I$60,F204+1)</f>
        <v>27.400192310868505</v>
      </c>
    </row>
    <row r="207" spans="1:10" x14ac:dyDescent="0.3">
      <c r="C207" s="15" t="s">
        <v>29</v>
      </c>
      <c r="D207">
        <f>IF(D202&gt;D204,D202-D204,0)</f>
        <v>0</v>
      </c>
      <c r="G207"/>
      <c r="H207" s="15" t="s">
        <v>29</v>
      </c>
      <c r="I207">
        <f>IF(I202&gt;I204,I202-I204,0)</f>
        <v>0</v>
      </c>
    </row>
    <row r="208" spans="1:10" x14ac:dyDescent="0.3">
      <c r="C208" s="15"/>
      <c r="G208"/>
      <c r="H208" s="15"/>
    </row>
    <row r="209" spans="1:9" x14ac:dyDescent="0.3">
      <c r="A209" t="s">
        <v>34</v>
      </c>
      <c r="B209" s="14">
        <f>C205-B205</f>
        <v>67.881179045278429</v>
      </c>
      <c r="C209" s="14">
        <f>B209</f>
        <v>67.881179045278429</v>
      </c>
      <c r="D209" s="14">
        <f>B209*B212</f>
        <v>-1.175410087974524E+17</v>
      </c>
      <c r="F209" t="s">
        <v>34</v>
      </c>
      <c r="G209" s="14">
        <f>H205-G205</f>
        <v>67.881179045278458</v>
      </c>
      <c r="H209" s="14">
        <f>G209</f>
        <v>67.881179045278458</v>
      </c>
      <c r="I209" s="14">
        <f>G209*G212</f>
        <v>-3.5262302639235718E+17</v>
      </c>
    </row>
    <row r="210" spans="1:9" x14ac:dyDescent="0.3">
      <c r="A210" t="s">
        <v>35</v>
      </c>
      <c r="B210" s="14">
        <f>C206-B206</f>
        <v>67.881179045278472</v>
      </c>
      <c r="C210" s="14">
        <f>IF(B209=B210,C209,B209-2*C211/B212)</f>
        <v>67.881179045278458</v>
      </c>
      <c r="D210" s="14">
        <f>C213*B212</f>
        <v>-3.1514572819760589E+18</v>
      </c>
      <c r="F210" t="s">
        <v>35</v>
      </c>
      <c r="G210" s="14">
        <f>H206-G206</f>
        <v>67.881179045278472</v>
      </c>
      <c r="H210" s="14">
        <f>IF(G209=G210,H209,G209-2*H211/G212)</f>
        <v>67.881179045278458</v>
      </c>
      <c r="I210" s="14">
        <f>H213*G212</f>
        <v>-9.4543718459281736E+18</v>
      </c>
    </row>
    <row r="211" spans="1:9" x14ac:dyDescent="0.3">
      <c r="A211" t="s">
        <v>31</v>
      </c>
      <c r="B211" s="14">
        <f>D205-D206</f>
        <v>36.910633166478434</v>
      </c>
      <c r="C211" s="14">
        <f>IF((B210-B209)&lt;0.0000001,C213/B213*B211,IF(AND(D212&gt;=0,D212&lt;=B211),D212,IF(AND(D213&gt;=0,D213&lt;=B211),D213,"!!!!!!!")))</f>
        <v>26.811555509164247</v>
      </c>
      <c r="D211" s="14">
        <f>SQRT(D209^2-4*D210)</f>
        <v>1.1754100879745245E+17</v>
      </c>
      <c r="F211" t="s">
        <v>31</v>
      </c>
      <c r="G211" s="14">
        <f>I205-I206</f>
        <v>36.910633166478419</v>
      </c>
      <c r="H211" s="14">
        <f>IF((G210-G209)&lt;0.0000001,H213/G213*G211,IF(AND(I212&gt;=0,I212&lt;=G211),I212,IF(AND(I213&gt;=0,I213&lt;=G211),I213,"!!!!!!!")))</f>
        <v>26.811555509164243</v>
      </c>
      <c r="I211" s="14">
        <f>SQRT(I209^2-4*I210)</f>
        <v>3.5262302639235725E+17</v>
      </c>
    </row>
    <row r="212" spans="1:9" x14ac:dyDescent="0.3">
      <c r="A212" t="s">
        <v>32</v>
      </c>
      <c r="B212" s="14">
        <f>2*B211/(B209-B210)</f>
        <v>-1731569935151680.8</v>
      </c>
      <c r="C212" s="14"/>
      <c r="D212" s="14">
        <f>(D209-D211)/2</f>
        <v>-1.1754100879745242E+17</v>
      </c>
      <c r="F212" t="s">
        <v>32</v>
      </c>
      <c r="G212" s="14">
        <f>2*G211/(G209-G210)</f>
        <v>-5194709805455040</v>
      </c>
      <c r="H212" s="14"/>
      <c r="I212" s="14">
        <f>(I209-I211)/2</f>
        <v>-3.5262302639235725E+17</v>
      </c>
    </row>
    <row r="213" spans="1:9" x14ac:dyDescent="0.3">
      <c r="A213" t="s">
        <v>33</v>
      </c>
      <c r="B213" s="14">
        <f>D204</f>
        <v>2505.5372986483158</v>
      </c>
      <c r="C213" s="14">
        <f>D202</f>
        <v>1820</v>
      </c>
      <c r="D213" s="14">
        <f>(D209+D211)/2</f>
        <v>24</v>
      </c>
      <c r="F213" t="s">
        <v>33</v>
      </c>
      <c r="G213" s="14">
        <f>I204</f>
        <v>2505.5372986483148</v>
      </c>
      <c r="H213" s="14">
        <f>I202</f>
        <v>1820</v>
      </c>
      <c r="I213" s="14">
        <f>(I209+I211)/2</f>
        <v>32</v>
      </c>
    </row>
    <row r="214" spans="1:9" x14ac:dyDescent="0.3">
      <c r="A214" t="s">
        <v>36</v>
      </c>
      <c r="B214" s="14">
        <f>B205+(B206-B205)/B211*C211</f>
        <v>-18.508314625756295</v>
      </c>
      <c r="C214" s="14">
        <f>C205+(C206-C205)/B211*C211</f>
        <v>49.372864419522159</v>
      </c>
      <c r="D214" s="14">
        <f>D205-C211</f>
        <v>37.499269968182688</v>
      </c>
      <c r="F214" t="s">
        <v>36</v>
      </c>
      <c r="G214" s="14">
        <f>G205+(G206-G205)/G211*H211</f>
        <v>30.627135580477841</v>
      </c>
      <c r="H214" s="14">
        <f>H205+(H206-H205)/G211*H211</f>
        <v>98.508314625756299</v>
      </c>
      <c r="I214" s="14">
        <f>I205-H211</f>
        <v>37.499269968182681</v>
      </c>
    </row>
    <row r="215" spans="1:9" x14ac:dyDescent="0.3">
      <c r="G215"/>
      <c r="H215"/>
    </row>
    <row r="216" spans="1:9" x14ac:dyDescent="0.3">
      <c r="B216" s="18">
        <f>IF(D207=0,B214,B206)</f>
        <v>-18.508314625756295</v>
      </c>
      <c r="C216" s="18">
        <f>IF(D207=0,C214,C206)</f>
        <v>49.372864419522159</v>
      </c>
      <c r="D216" s="18">
        <f>IF(D207=0,D214,D206)</f>
        <v>37.499269968182688</v>
      </c>
      <c r="G216" s="18">
        <f>IF(I207=0,G214,G206)</f>
        <v>30.627135580477841</v>
      </c>
      <c r="H216" s="18">
        <f>IF(I207=0,H214,H206)</f>
        <v>98.508314625756299</v>
      </c>
      <c r="I216" s="18">
        <f>IF(I207=0,I214,I206)</f>
        <v>37.499269968182681</v>
      </c>
    </row>
    <row r="217" spans="1:9" x14ac:dyDescent="0.3">
      <c r="G217"/>
      <c r="H217"/>
    </row>
    <row r="218" spans="1:9" x14ac:dyDescent="0.3">
      <c r="A218">
        <f>IF(AND(D207&gt;0,A204&lt;4),A204+1,A204)</f>
        <v>2</v>
      </c>
      <c r="B218" s="16" t="s">
        <v>24</v>
      </c>
      <c r="C218" s="15" t="s">
        <v>25</v>
      </c>
      <c r="D218">
        <f>1/2*(D219-D220)*((C219-B219)+(C220-B220))</f>
        <v>685.53729864831541</v>
      </c>
      <c r="F218">
        <f>IF(AND(I207&gt;0,F204&lt;4),F204+1,F204)</f>
        <v>2</v>
      </c>
      <c r="G218" s="16" t="s">
        <v>24</v>
      </c>
      <c r="H218" s="15" t="s">
        <v>25</v>
      </c>
      <c r="I218">
        <f>1/2*(I219-I220)*((H219-G219)+(H220-G220))</f>
        <v>685.53729864831485</v>
      </c>
    </row>
    <row r="219" spans="1:9" x14ac:dyDescent="0.3">
      <c r="B219" s="14">
        <f>B216</f>
        <v>-18.508314625756295</v>
      </c>
      <c r="C219" s="14">
        <f>C216</f>
        <v>49.372864419522159</v>
      </c>
      <c r="D219" s="14">
        <f>D216</f>
        <v>37.499269968182688</v>
      </c>
      <c r="G219" s="14">
        <f>G216</f>
        <v>30.627135580477841</v>
      </c>
      <c r="H219" s="14">
        <f>H216</f>
        <v>98.508314625756299</v>
      </c>
      <c r="I219" s="14">
        <f>I216</f>
        <v>37.499269968182681</v>
      </c>
    </row>
    <row r="220" spans="1:9" x14ac:dyDescent="0.3">
      <c r="B220" s="14">
        <f>MIN(INDEX(B$56:B$60,A218+1),INDEX(C$56:C$60,A218+1))</f>
        <v>-10.034182288273264</v>
      </c>
      <c r="C220" s="14">
        <f>MAX(INDEX(B$56:B$60,A218+1),INDEX(C$56:C$60,A218+1))</f>
        <v>57.846996757005208</v>
      </c>
      <c r="D220" s="14">
        <f>INDEX(D$56:D$60,A218+1)</f>
        <v>27.400192310868505</v>
      </c>
      <c r="G220" s="14">
        <f>MIN(INDEX(G$56:G$60,F218+1),INDEX(H$56:H$60,F218+1))</f>
        <v>22.153003242994803</v>
      </c>
      <c r="H220" s="14">
        <f>MAX(INDEX(G$56:G$60,F218+1),INDEX(H$56:H$60,F218+1))</f>
        <v>90.034182288273271</v>
      </c>
      <c r="I220" s="14">
        <f>INDEX(I$56:I$60,F218+1)</f>
        <v>27.400192310868505</v>
      </c>
    </row>
    <row r="221" spans="1:9" x14ac:dyDescent="0.3">
      <c r="C221" s="15" t="s">
        <v>29</v>
      </c>
      <c r="D221">
        <f>IF(D207&gt;D218,D207-D218,0)</f>
        <v>0</v>
      </c>
      <c r="G221"/>
      <c r="H221" s="15" t="s">
        <v>29</v>
      </c>
      <c r="I221">
        <f>IF(I207&gt;I218,I207-I218,0)</f>
        <v>0</v>
      </c>
    </row>
    <row r="222" spans="1:9" x14ac:dyDescent="0.3">
      <c r="C222" s="15"/>
      <c r="G222"/>
      <c r="H222" s="15"/>
    </row>
    <row r="223" spans="1:9" x14ac:dyDescent="0.3">
      <c r="A223" t="s">
        <v>34</v>
      </c>
      <c r="B223" s="14">
        <f>C219-B219</f>
        <v>67.881179045278458</v>
      </c>
      <c r="C223" s="14">
        <f>B223</f>
        <v>67.881179045278458</v>
      </c>
      <c r="D223" s="14">
        <f>B223*B226</f>
        <v>-9.6480797585660304E+16</v>
      </c>
      <c r="F223" t="s">
        <v>34</v>
      </c>
      <c r="G223" s="14">
        <f>H219-G219</f>
        <v>67.881179045278458</v>
      </c>
      <c r="H223" s="14">
        <f>G223</f>
        <v>67.881179045278458</v>
      </c>
      <c r="I223" s="14">
        <f>G223*G226</f>
        <v>-9.6480797585660224E+16</v>
      </c>
    </row>
    <row r="224" spans="1:9" x14ac:dyDescent="0.3">
      <c r="A224" t="s">
        <v>35</v>
      </c>
      <c r="B224" s="14">
        <f>C220-B220</f>
        <v>67.881179045278472</v>
      </c>
      <c r="C224" s="14">
        <f>IF(B223=B224,C223,B223-2*C225/B226)</f>
        <v>67.881179045278458</v>
      </c>
      <c r="D224" s="14">
        <f>C227*B226</f>
        <v>0</v>
      </c>
      <c r="F224" t="s">
        <v>35</v>
      </c>
      <c r="G224" s="14">
        <f>H220-G220</f>
        <v>67.881179045278472</v>
      </c>
      <c r="H224" s="14">
        <f>IF(G223=G224,H223,G223-2*H225/G226)</f>
        <v>67.881179045278458</v>
      </c>
      <c r="I224" s="14">
        <f>H227*G226</f>
        <v>0</v>
      </c>
    </row>
    <row r="225" spans="1:9" x14ac:dyDescent="0.3">
      <c r="A225" t="s">
        <v>31</v>
      </c>
      <c r="B225" s="14">
        <f>D219-D220</f>
        <v>10.099077657314183</v>
      </c>
      <c r="C225" s="14">
        <f>IF((B224-B223)&lt;0.0000001,C227/B227*B225,IF(AND(D226&gt;=0,D226&lt;=B225),D226,IF(AND(D227&gt;=0,D227&lt;=B225),D227,"!!!!!!!")))</f>
        <v>0</v>
      </c>
      <c r="D225" s="14">
        <f>SQRT(D223^2-4*D224)</f>
        <v>9.6480797585660304E+16</v>
      </c>
      <c r="F225" t="s">
        <v>31</v>
      </c>
      <c r="G225" s="14">
        <f>I219-I220</f>
        <v>10.099077657314176</v>
      </c>
      <c r="H225" s="14">
        <f>IF((G224-G223)&lt;0.0000001,H227/G227*G225,IF(AND(I226&gt;=0,I226&lt;=G225),I226,IF(AND(I227&gt;=0,I227&lt;=G225),I227,"!!!!!!!")))</f>
        <v>0</v>
      </c>
      <c r="I225" s="14">
        <f>SQRT(I223^2-4*I224)</f>
        <v>9.6480797585660224E+16</v>
      </c>
    </row>
    <row r="226" spans="1:9" x14ac:dyDescent="0.3">
      <c r="A226" t="s">
        <v>32</v>
      </c>
      <c r="B226" s="14">
        <f>2*B225/(B223-B224)</f>
        <v>-1421318824195808</v>
      </c>
      <c r="C226" s="14"/>
      <c r="D226" s="14">
        <f>(D223-D225)/2</f>
        <v>-9.6480797585660304E+16</v>
      </c>
      <c r="F226" t="s">
        <v>32</v>
      </c>
      <c r="G226" s="14">
        <f>2*G225/(G223-G224)</f>
        <v>-1421318824195807</v>
      </c>
      <c r="H226" s="14"/>
      <c r="I226" s="14">
        <f>(I223-I225)/2</f>
        <v>-9.6480797585660224E+16</v>
      </c>
    </row>
    <row r="227" spans="1:9" x14ac:dyDescent="0.3">
      <c r="A227" t="s">
        <v>33</v>
      </c>
      <c r="B227" s="14">
        <f>D218</f>
        <v>685.53729864831541</v>
      </c>
      <c r="C227" s="14">
        <f>D207</f>
        <v>0</v>
      </c>
      <c r="D227" s="14">
        <f>(D223+D225)/2</f>
        <v>0</v>
      </c>
      <c r="F227" t="s">
        <v>33</v>
      </c>
      <c r="G227" s="14">
        <f>I218</f>
        <v>685.53729864831485</v>
      </c>
      <c r="H227" s="14">
        <f>I207</f>
        <v>0</v>
      </c>
      <c r="I227" s="14">
        <f>(I223+I225)/2</f>
        <v>0</v>
      </c>
    </row>
    <row r="228" spans="1:9" x14ac:dyDescent="0.3">
      <c r="A228" t="s">
        <v>36</v>
      </c>
      <c r="B228" s="14">
        <f>B219+(B220-B219)/B225*C225</f>
        <v>-18.508314625756295</v>
      </c>
      <c r="C228" s="14">
        <f>C219+(C220-C219)/B225*C225</f>
        <v>49.372864419522159</v>
      </c>
      <c r="D228" s="14">
        <f>D219-C225</f>
        <v>37.499269968182688</v>
      </c>
      <c r="F228" t="s">
        <v>36</v>
      </c>
      <c r="G228" s="14">
        <f>G219+(G220-G219)/G225*H225</f>
        <v>30.627135580477841</v>
      </c>
      <c r="H228" s="14">
        <f>H219+(H220-H219)/G225*H225</f>
        <v>98.508314625756299</v>
      </c>
      <c r="I228" s="14">
        <f>I219-H225</f>
        <v>37.499269968182681</v>
      </c>
    </row>
    <row r="229" spans="1:9" x14ac:dyDescent="0.3">
      <c r="G229"/>
      <c r="H229"/>
    </row>
    <row r="230" spans="1:9" x14ac:dyDescent="0.3">
      <c r="B230" s="18">
        <f>IF(D221=0,B228,B220)</f>
        <v>-18.508314625756295</v>
      </c>
      <c r="C230" s="18">
        <f>IF(D221=0,C228,C220)</f>
        <v>49.372864419522159</v>
      </c>
      <c r="D230" s="18">
        <f>IF(D221=0,D228,D220)</f>
        <v>37.499269968182688</v>
      </c>
      <c r="G230" s="18">
        <f>IF(I221=0,G228,G220)</f>
        <v>30.627135580477841</v>
      </c>
      <c r="H230" s="18">
        <f>IF(I221=0,H228,H220)</f>
        <v>98.508314625756299</v>
      </c>
      <c r="I230" s="18">
        <f>IF(I221=0,I228,I220)</f>
        <v>37.499269968182681</v>
      </c>
    </row>
    <row r="231" spans="1:9" x14ac:dyDescent="0.3">
      <c r="G231"/>
      <c r="H231"/>
    </row>
    <row r="232" spans="1:9" x14ac:dyDescent="0.3">
      <c r="A232">
        <f>IF(AND(D221&gt;0,A218&lt;4),A218+1,A218)</f>
        <v>2</v>
      </c>
      <c r="B232" s="16" t="s">
        <v>24</v>
      </c>
      <c r="C232" s="15" t="s">
        <v>25</v>
      </c>
      <c r="D232">
        <f>1/2*(D233-D234)*((C233-B233)+(C234-B234))</f>
        <v>685.53729864831541</v>
      </c>
      <c r="F232">
        <f>IF(AND(I221&gt;0,F218&lt;4),F218+1,F218)</f>
        <v>2</v>
      </c>
      <c r="G232" s="16" t="s">
        <v>24</v>
      </c>
      <c r="H232" s="15" t="s">
        <v>25</v>
      </c>
      <c r="I232">
        <f>1/2*(I233-I234)*((H233-G233)+(H234-G234))</f>
        <v>685.53729864831485</v>
      </c>
    </row>
    <row r="233" spans="1:9" x14ac:dyDescent="0.3">
      <c r="B233" s="14">
        <f>B230</f>
        <v>-18.508314625756295</v>
      </c>
      <c r="C233" s="14">
        <f>C230</f>
        <v>49.372864419522159</v>
      </c>
      <c r="D233" s="14">
        <f>D230</f>
        <v>37.499269968182688</v>
      </c>
      <c r="G233" s="14">
        <f>G230</f>
        <v>30.627135580477841</v>
      </c>
      <c r="H233" s="14">
        <f>H230</f>
        <v>98.508314625756299</v>
      </c>
      <c r="I233" s="14">
        <f>I230</f>
        <v>37.499269968182681</v>
      </c>
    </row>
    <row r="234" spans="1:9" x14ac:dyDescent="0.3">
      <c r="B234" s="14">
        <f>MIN(INDEX(B$56:B$60,A232+1),INDEX(C$56:C$60,A232+1))</f>
        <v>-10.034182288273264</v>
      </c>
      <c r="C234" s="14">
        <f>MAX(INDEX(B$56:B$60,A232+1),INDEX(C$56:C$60,A232+1))</f>
        <v>57.846996757005208</v>
      </c>
      <c r="D234" s="14">
        <f>INDEX(D$56:D$60,A232+1)</f>
        <v>27.400192310868505</v>
      </c>
      <c r="G234" s="14">
        <f>MIN(INDEX(G$56:G$60,F232+1),INDEX(H$56:H$60,F232+1))</f>
        <v>22.153003242994803</v>
      </c>
      <c r="H234" s="14">
        <f>MAX(INDEX(G$56:G$60,F232+1),INDEX(H$56:H$60,F232+1))</f>
        <v>90.034182288273271</v>
      </c>
      <c r="I234" s="14">
        <f>INDEX(I$56:I$60,F232+1)</f>
        <v>27.400192310868505</v>
      </c>
    </row>
    <row r="235" spans="1:9" x14ac:dyDescent="0.3">
      <c r="C235" s="15" t="s">
        <v>29</v>
      </c>
      <c r="D235">
        <f>IF(D221&gt;D232,D221-D232,0)</f>
        <v>0</v>
      </c>
      <c r="G235"/>
      <c r="H235" s="15" t="s">
        <v>29</v>
      </c>
      <c r="I235">
        <f>IF(I221&gt;I232,I221-I232,0)</f>
        <v>0</v>
      </c>
    </row>
    <row r="236" spans="1:9" x14ac:dyDescent="0.3">
      <c r="C236" s="15"/>
      <c r="G236"/>
      <c r="H236" s="15"/>
    </row>
    <row r="237" spans="1:9" x14ac:dyDescent="0.3">
      <c r="A237" t="s">
        <v>34</v>
      </c>
      <c r="B237" s="14">
        <f>C233-B233</f>
        <v>67.881179045278458</v>
      </c>
      <c r="C237" s="14">
        <f>B237</f>
        <v>67.881179045278458</v>
      </c>
      <c r="D237" s="14">
        <f>B237*B240</f>
        <v>-9.6480797585660304E+16</v>
      </c>
      <c r="F237" t="s">
        <v>34</v>
      </c>
      <c r="G237" s="14">
        <f>H233-G233</f>
        <v>67.881179045278458</v>
      </c>
      <c r="H237" s="14">
        <f>G237</f>
        <v>67.881179045278458</v>
      </c>
      <c r="I237" s="14">
        <f>G237*G240</f>
        <v>-9.6480797585660224E+16</v>
      </c>
    </row>
    <row r="238" spans="1:9" x14ac:dyDescent="0.3">
      <c r="A238" t="s">
        <v>35</v>
      </c>
      <c r="B238" s="14">
        <f>C234-B234</f>
        <v>67.881179045278472</v>
      </c>
      <c r="C238" s="14">
        <f>IF(B237=B238,C237,B237-2*C239/B240)</f>
        <v>67.881179045278458</v>
      </c>
      <c r="D238" s="14">
        <f>C241*B240</f>
        <v>0</v>
      </c>
      <c r="F238" t="s">
        <v>35</v>
      </c>
      <c r="G238" s="14">
        <f>H234-G234</f>
        <v>67.881179045278472</v>
      </c>
      <c r="H238" s="14">
        <f>IF(G237=G238,H237,G237-2*H239/G240)</f>
        <v>67.881179045278458</v>
      </c>
      <c r="I238" s="14">
        <f>H241*G240</f>
        <v>0</v>
      </c>
    </row>
    <row r="239" spans="1:9" x14ac:dyDescent="0.3">
      <c r="A239" t="s">
        <v>31</v>
      </c>
      <c r="B239" s="14">
        <f>D233-D234</f>
        <v>10.099077657314183</v>
      </c>
      <c r="C239" s="14">
        <f>IF((B238-B237)&lt;0.0000001,C241/B241*B239,IF(AND(D240&gt;=0,D240&lt;=B239),D240,IF(AND(D241&gt;=0,D241&lt;=B239),D241,"!!!!!!!")))</f>
        <v>0</v>
      </c>
      <c r="D239" s="14">
        <f>SQRT(D237^2-4*D238)</f>
        <v>9.6480797585660304E+16</v>
      </c>
      <c r="F239" t="s">
        <v>31</v>
      </c>
      <c r="G239" s="14">
        <f>I233-I234</f>
        <v>10.099077657314176</v>
      </c>
      <c r="H239" s="14">
        <f>IF((G238-G237)&lt;0.0000001,H241/G241*G239,IF(AND(I240&gt;=0,I240&lt;=G239),I240,IF(AND(I241&gt;=0,I241&lt;=G239),I241,"!!!!!!!")))</f>
        <v>0</v>
      </c>
      <c r="I239" s="14">
        <f>SQRT(I237^2-4*I238)</f>
        <v>9.6480797585660224E+16</v>
      </c>
    </row>
    <row r="240" spans="1:9" x14ac:dyDescent="0.3">
      <c r="A240" t="s">
        <v>32</v>
      </c>
      <c r="B240" s="14">
        <f>2*B239/(B237-B238)</f>
        <v>-1421318824195808</v>
      </c>
      <c r="C240" s="14"/>
      <c r="D240" s="14">
        <f>(D237-D239)/2</f>
        <v>-9.6480797585660304E+16</v>
      </c>
      <c r="F240" t="s">
        <v>32</v>
      </c>
      <c r="G240" s="14">
        <f>2*G239/(G237-G238)</f>
        <v>-1421318824195807</v>
      </c>
      <c r="H240" s="14"/>
      <c r="I240" s="14">
        <f>(I237-I239)/2</f>
        <v>-9.6480797585660224E+16</v>
      </c>
    </row>
    <row r="241" spans="1:9" x14ac:dyDescent="0.3">
      <c r="A241" t="s">
        <v>33</v>
      </c>
      <c r="B241" s="14">
        <f>D232</f>
        <v>685.53729864831541</v>
      </c>
      <c r="C241" s="14">
        <f>D221</f>
        <v>0</v>
      </c>
      <c r="D241" s="14">
        <f>(D237+D239)/2</f>
        <v>0</v>
      </c>
      <c r="F241" t="s">
        <v>33</v>
      </c>
      <c r="G241" s="14">
        <f>I232</f>
        <v>685.53729864831485</v>
      </c>
      <c r="H241" s="14">
        <f>I221</f>
        <v>0</v>
      </c>
      <c r="I241" s="14">
        <f>(I237+I239)/2</f>
        <v>0</v>
      </c>
    </row>
    <row r="242" spans="1:9" x14ac:dyDescent="0.3">
      <c r="A242" t="s">
        <v>36</v>
      </c>
      <c r="B242" s="14">
        <f>B233+(B234-B233)/B239*C239</f>
        <v>-18.508314625756295</v>
      </c>
      <c r="C242" s="14">
        <f>C233+(C234-C233)/B239*C239</f>
        <v>49.372864419522159</v>
      </c>
      <c r="D242" s="14">
        <f>D233-C239</f>
        <v>37.499269968182688</v>
      </c>
      <c r="F242" t="s">
        <v>36</v>
      </c>
      <c r="G242" s="14">
        <f>G233+(G234-G233)/G239*H239</f>
        <v>30.627135580477841</v>
      </c>
      <c r="H242" s="14">
        <f>H233+(H234-H233)/G239*H239</f>
        <v>98.508314625756299</v>
      </c>
      <c r="I242" s="14">
        <f>I233-H239</f>
        <v>37.499269968182681</v>
      </c>
    </row>
    <row r="243" spans="1:9" x14ac:dyDescent="0.3">
      <c r="G243"/>
      <c r="H243"/>
    </row>
    <row r="244" spans="1:9" x14ac:dyDescent="0.3">
      <c r="B244" s="18">
        <f>IF(D235=0,B242,B234)</f>
        <v>-18.508314625756295</v>
      </c>
      <c r="C244" s="18">
        <f>IF(D235=0,C242,C234)</f>
        <v>49.372864419522159</v>
      </c>
      <c r="D244" s="18">
        <f>IF(D235=0,D242,D234)</f>
        <v>37.499269968182688</v>
      </c>
      <c r="G244" s="18">
        <f>IF(I235=0,G242,G234)</f>
        <v>30.627135580477841</v>
      </c>
      <c r="H244" s="18">
        <f>IF(I235=0,H242,H234)</f>
        <v>98.508314625756299</v>
      </c>
      <c r="I244" s="18">
        <f>IF(I235=0,I242,I234)</f>
        <v>37.499269968182681</v>
      </c>
    </row>
    <row r="245" spans="1:9" x14ac:dyDescent="0.3">
      <c r="G245"/>
      <c r="H245"/>
    </row>
    <row r="246" spans="1:9" x14ac:dyDescent="0.3">
      <c r="A246">
        <f>IF(AND(D235&gt;0,A232&lt;4),A232+1,A232)</f>
        <v>2</v>
      </c>
      <c r="B246" s="16" t="s">
        <v>24</v>
      </c>
      <c r="C246" s="15" t="s">
        <v>25</v>
      </c>
      <c r="D246">
        <f>1/2*(D247-D248)*((C247-B247)+(C248-B248))</f>
        <v>685.53729864831541</v>
      </c>
      <c r="F246">
        <f>IF(AND(I235&gt;0,F232&lt;4),F232+1,F232)</f>
        <v>2</v>
      </c>
      <c r="G246" s="16" t="s">
        <v>24</v>
      </c>
      <c r="H246" s="15" t="s">
        <v>25</v>
      </c>
      <c r="I246">
        <f>1/2*(I247-I248)*((H247-G247)+(H248-G248))</f>
        <v>685.53729864831485</v>
      </c>
    </row>
    <row r="247" spans="1:9" x14ac:dyDescent="0.3">
      <c r="B247" s="14">
        <f>B244</f>
        <v>-18.508314625756295</v>
      </c>
      <c r="C247" s="14">
        <f>C244</f>
        <v>49.372864419522159</v>
      </c>
      <c r="D247" s="14">
        <f>D244</f>
        <v>37.499269968182688</v>
      </c>
      <c r="G247" s="14">
        <f>G244</f>
        <v>30.627135580477841</v>
      </c>
      <c r="H247" s="14">
        <f>H244</f>
        <v>98.508314625756299</v>
      </c>
      <c r="I247" s="14">
        <f>I244</f>
        <v>37.499269968182681</v>
      </c>
    </row>
    <row r="248" spans="1:9" x14ac:dyDescent="0.3">
      <c r="B248" s="14">
        <f>MIN(INDEX(B$56:B$60,A246+1),INDEX(C$56:C$60,A246+1))</f>
        <v>-10.034182288273264</v>
      </c>
      <c r="C248" s="14">
        <f>MAX(INDEX(B$56:B$60,A246+1),INDEX(C$56:C$60,A246+1))</f>
        <v>57.846996757005208</v>
      </c>
      <c r="D248" s="14">
        <f>INDEX(D$56:D$60,A246+1)</f>
        <v>27.400192310868505</v>
      </c>
      <c r="G248" s="14">
        <f>MIN(INDEX(G$56:G$60,F246+1),INDEX(H$56:H$60,F246+1))</f>
        <v>22.153003242994803</v>
      </c>
      <c r="H248" s="14">
        <f>MAX(INDEX(G$56:G$60,F246+1),INDEX(H$56:H$60,F246+1))</f>
        <v>90.034182288273271</v>
      </c>
      <c r="I248" s="14">
        <f>INDEX(I$56:I$60,F246+1)</f>
        <v>27.400192310868505</v>
      </c>
    </row>
    <row r="249" spans="1:9" x14ac:dyDescent="0.3">
      <c r="C249" s="15" t="s">
        <v>29</v>
      </c>
      <c r="D249">
        <f>IF(D235&gt;D246,D235-D246,0)</f>
        <v>0</v>
      </c>
      <c r="G249"/>
      <c r="H249" s="15" t="s">
        <v>29</v>
      </c>
      <c r="I249">
        <f>IF(I235&gt;I246,I235-I246,0)</f>
        <v>0</v>
      </c>
    </row>
    <row r="250" spans="1:9" x14ac:dyDescent="0.3">
      <c r="C250" s="15"/>
      <c r="G250"/>
      <c r="H250" s="15"/>
    </row>
    <row r="251" spans="1:9" x14ac:dyDescent="0.3">
      <c r="A251" t="s">
        <v>34</v>
      </c>
      <c r="B251" s="14">
        <f>C247-B247</f>
        <v>67.881179045278458</v>
      </c>
      <c r="C251" s="14">
        <f>B251</f>
        <v>67.881179045278458</v>
      </c>
      <c r="D251" s="14">
        <f>B251*B254</f>
        <v>-9.6480797585660304E+16</v>
      </c>
      <c r="F251" t="s">
        <v>34</v>
      </c>
      <c r="G251" s="14">
        <f>H247-G247</f>
        <v>67.881179045278458</v>
      </c>
      <c r="H251" s="14">
        <f>G251</f>
        <v>67.881179045278458</v>
      </c>
      <c r="I251" s="14">
        <f>G251*G254</f>
        <v>-9.6480797585660224E+16</v>
      </c>
    </row>
    <row r="252" spans="1:9" x14ac:dyDescent="0.3">
      <c r="A252" t="s">
        <v>35</v>
      </c>
      <c r="B252" s="14">
        <f>C248-B248</f>
        <v>67.881179045278472</v>
      </c>
      <c r="C252" s="14">
        <f>IF(B251=B252,C251,B251-2*C253/B254)</f>
        <v>67.881179045278458</v>
      </c>
      <c r="D252" s="14">
        <f>C255*B254</f>
        <v>0</v>
      </c>
      <c r="F252" t="s">
        <v>35</v>
      </c>
      <c r="G252" s="14">
        <f>H248-G248</f>
        <v>67.881179045278472</v>
      </c>
      <c r="H252" s="14">
        <f>IF(G251=G252,H251,G251-2*H253/G254)</f>
        <v>67.881179045278458</v>
      </c>
      <c r="I252" s="14">
        <f>H255*G254</f>
        <v>0</v>
      </c>
    </row>
    <row r="253" spans="1:9" x14ac:dyDescent="0.3">
      <c r="A253" t="s">
        <v>31</v>
      </c>
      <c r="B253" s="14">
        <f>D247-D248</f>
        <v>10.099077657314183</v>
      </c>
      <c r="C253" s="14">
        <f>IF((B252-B251)&lt;0.0000001,C255/B255*B253,IF(AND(D254&gt;=0,D254&lt;=B253),D254,IF(AND(D255&gt;=0,D255&lt;=B253),D255,"!!!!!!!")))</f>
        <v>0</v>
      </c>
      <c r="D253" s="14">
        <f>SQRT(D251^2-4*D252)</f>
        <v>9.6480797585660304E+16</v>
      </c>
      <c r="F253" t="s">
        <v>31</v>
      </c>
      <c r="G253" s="14">
        <f>I247-I248</f>
        <v>10.099077657314176</v>
      </c>
      <c r="H253" s="14">
        <f>IF((G252-G251)&lt;0.0000001,H255/G255*G253,IF(AND(I254&gt;=0,I254&lt;=G253),I254,IF(AND(I255&gt;=0,I255&lt;=G253),I255,"!!!!!!!")))</f>
        <v>0</v>
      </c>
      <c r="I253" s="14">
        <f>SQRT(I251^2-4*I252)</f>
        <v>9.6480797585660224E+16</v>
      </c>
    </row>
    <row r="254" spans="1:9" x14ac:dyDescent="0.3">
      <c r="A254" t="s">
        <v>32</v>
      </c>
      <c r="B254" s="14">
        <f>2*B253/(B251-B252)</f>
        <v>-1421318824195808</v>
      </c>
      <c r="C254" s="14"/>
      <c r="D254" s="14">
        <f>(D251-D253)/2</f>
        <v>-9.6480797585660304E+16</v>
      </c>
      <c r="F254" t="s">
        <v>32</v>
      </c>
      <c r="G254" s="14">
        <f>2*G253/(G251-G252)</f>
        <v>-1421318824195807</v>
      </c>
      <c r="H254" s="14"/>
      <c r="I254" s="14">
        <f>(I251-I253)/2</f>
        <v>-9.6480797585660224E+16</v>
      </c>
    </row>
    <row r="255" spans="1:9" x14ac:dyDescent="0.3">
      <c r="A255" t="s">
        <v>33</v>
      </c>
      <c r="B255" s="14">
        <f>D246</f>
        <v>685.53729864831541</v>
      </c>
      <c r="C255" s="14">
        <f>D235</f>
        <v>0</v>
      </c>
      <c r="D255" s="14">
        <f>(D251+D253)/2</f>
        <v>0</v>
      </c>
      <c r="F255" t="s">
        <v>33</v>
      </c>
      <c r="G255" s="14">
        <f>I246</f>
        <v>685.53729864831485</v>
      </c>
      <c r="H255" s="14">
        <f>I235</f>
        <v>0</v>
      </c>
      <c r="I255" s="14">
        <f>(I251+I253)/2</f>
        <v>0</v>
      </c>
    </row>
    <row r="256" spans="1:9" x14ac:dyDescent="0.3">
      <c r="A256" t="s">
        <v>36</v>
      </c>
      <c r="B256" s="14">
        <f>B247+(B248-B247)/B253*C253</f>
        <v>-18.508314625756295</v>
      </c>
      <c r="C256" s="14">
        <f>C247+(C248-C247)/B253*C253</f>
        <v>49.372864419522159</v>
      </c>
      <c r="D256" s="14">
        <f>D247-C253</f>
        <v>37.499269968182688</v>
      </c>
      <c r="F256" t="s">
        <v>36</v>
      </c>
      <c r="G256" s="14">
        <f>G247+(G248-G247)/G253*H253</f>
        <v>30.627135580477841</v>
      </c>
      <c r="H256" s="14">
        <f>H247+(H248-H247)/G253*H253</f>
        <v>98.508314625756299</v>
      </c>
      <c r="I256" s="14">
        <f>I247-H253</f>
        <v>37.499269968182681</v>
      </c>
    </row>
    <row r="257" spans="1:10" x14ac:dyDescent="0.3">
      <c r="G257"/>
      <c r="H257"/>
    </row>
    <row r="258" spans="1:10" x14ac:dyDescent="0.3">
      <c r="B258" s="18">
        <f>IF(D249=0,B256,B248)</f>
        <v>-18.508314625756295</v>
      </c>
      <c r="C258" s="18">
        <f>IF(D249=0,C256,C248)</f>
        <v>49.372864419522159</v>
      </c>
      <c r="D258" s="18">
        <f>IF(D249=0,D256,D248)</f>
        <v>37.499269968182688</v>
      </c>
      <c r="G258" s="18">
        <f>IF(I249=0,G256,G248)</f>
        <v>30.627135580477841</v>
      </c>
      <c r="H258" s="18">
        <f>IF(I249=0,H256,H248)</f>
        <v>98.508314625756299</v>
      </c>
      <c r="I258" s="18">
        <f>IF(I249=0,I256,I248)</f>
        <v>37.499269968182681</v>
      </c>
    </row>
    <row r="259" spans="1:10" x14ac:dyDescent="0.3">
      <c r="G259"/>
      <c r="H259"/>
    </row>
    <row r="260" spans="1:10" x14ac:dyDescent="0.3">
      <c r="B260" s="14">
        <f>B205</f>
        <v>-41.005880964785163</v>
      </c>
      <c r="C260" s="14">
        <f>D205</f>
        <v>64.310825477346938</v>
      </c>
      <c r="G260" s="14">
        <f>G205</f>
        <v>53.124701919506734</v>
      </c>
      <c r="H260" s="14">
        <f>I205</f>
        <v>64.310825477346924</v>
      </c>
    </row>
    <row r="261" spans="1:10" x14ac:dyDescent="0.3">
      <c r="B261">
        <f>B216</f>
        <v>-18.508314625756295</v>
      </c>
      <c r="C261">
        <f>D216</f>
        <v>37.499269968182688</v>
      </c>
      <c r="G261">
        <f>G216</f>
        <v>30.627135580477841</v>
      </c>
      <c r="H261">
        <f>I216</f>
        <v>37.499269968182681</v>
      </c>
    </row>
    <row r="262" spans="1:10" x14ac:dyDescent="0.3">
      <c r="B262">
        <f>B230</f>
        <v>-18.508314625756295</v>
      </c>
      <c r="C262">
        <f>D230</f>
        <v>37.499269968182688</v>
      </c>
      <c r="G262">
        <f>G230</f>
        <v>30.627135580477841</v>
      </c>
      <c r="H262">
        <f>I230</f>
        <v>37.499269968182681</v>
      </c>
    </row>
    <row r="263" spans="1:10" x14ac:dyDescent="0.3">
      <c r="B263">
        <f>B244</f>
        <v>-18.508314625756295</v>
      </c>
      <c r="C263">
        <f>D244</f>
        <v>37.499269968182688</v>
      </c>
      <c r="G263">
        <f>G244</f>
        <v>30.627135580477841</v>
      </c>
      <c r="H263">
        <f>I244</f>
        <v>37.499269968182681</v>
      </c>
    </row>
    <row r="264" spans="1:10" x14ac:dyDescent="0.3">
      <c r="B264">
        <f>B258</f>
        <v>-18.508314625756295</v>
      </c>
      <c r="C264">
        <f>D258</f>
        <v>37.499269968182688</v>
      </c>
      <c r="G264">
        <f>G258</f>
        <v>30.627135580477841</v>
      </c>
      <c r="H264">
        <f>I258</f>
        <v>37.499269968182681</v>
      </c>
    </row>
    <row r="265" spans="1:10" x14ac:dyDescent="0.3">
      <c r="B265">
        <f>C258</f>
        <v>49.372864419522159</v>
      </c>
      <c r="C265">
        <f>D258</f>
        <v>37.499269968182688</v>
      </c>
      <c r="G265">
        <f>H258</f>
        <v>98.508314625756299</v>
      </c>
      <c r="H265">
        <f>I258</f>
        <v>37.499269968182681</v>
      </c>
    </row>
    <row r="266" spans="1:10" x14ac:dyDescent="0.3">
      <c r="B266">
        <f>C244</f>
        <v>49.372864419522159</v>
      </c>
      <c r="C266">
        <f>D244</f>
        <v>37.499269968182688</v>
      </c>
      <c r="G266">
        <f>H244</f>
        <v>98.508314625756299</v>
      </c>
      <c r="H266">
        <f>I244</f>
        <v>37.499269968182681</v>
      </c>
    </row>
    <row r="267" spans="1:10" x14ac:dyDescent="0.3">
      <c r="B267">
        <f>C230</f>
        <v>49.372864419522159</v>
      </c>
      <c r="C267">
        <f>D230</f>
        <v>37.499269968182688</v>
      </c>
      <c r="G267">
        <f>H230</f>
        <v>98.508314625756299</v>
      </c>
      <c r="H267">
        <f>I230</f>
        <v>37.499269968182681</v>
      </c>
    </row>
    <row r="268" spans="1:10" x14ac:dyDescent="0.3">
      <c r="B268">
        <f>C216</f>
        <v>49.372864419522159</v>
      </c>
      <c r="C268">
        <f>D216</f>
        <v>37.499269968182688</v>
      </c>
      <c r="G268">
        <f>H216</f>
        <v>98.508314625756299</v>
      </c>
      <c r="H268">
        <f>I216</f>
        <v>37.499269968182681</v>
      </c>
    </row>
    <row r="269" spans="1:10" x14ac:dyDescent="0.3">
      <c r="B269" s="14">
        <f>C205</f>
        <v>26.875298080493273</v>
      </c>
      <c r="C269" s="14">
        <f>D205</f>
        <v>64.310825477346938</v>
      </c>
      <c r="G269" s="14">
        <f>H205</f>
        <v>121.00588096478519</v>
      </c>
      <c r="H269" s="14">
        <f>I205</f>
        <v>64.310825477346924</v>
      </c>
    </row>
    <row r="270" spans="1:10" x14ac:dyDescent="0.3">
      <c r="B270" s="14">
        <f>B260</f>
        <v>-41.005880964785163</v>
      </c>
      <c r="C270" s="14">
        <f>C260</f>
        <v>64.310825477346938</v>
      </c>
      <c r="G270" s="14">
        <f>G260</f>
        <v>53.124701919506734</v>
      </c>
      <c r="H270" s="14">
        <f>H260</f>
        <v>64.310825477346924</v>
      </c>
    </row>
    <row r="271" spans="1:10" x14ac:dyDescent="0.3">
      <c r="G271"/>
      <c r="H271"/>
    </row>
    <row r="272" spans="1:10" x14ac:dyDescent="0.3">
      <c r="A272" s="1"/>
      <c r="B272" s="1" t="s">
        <v>39</v>
      </c>
      <c r="C272" s="1" t="s">
        <v>30</v>
      </c>
      <c r="D272" s="1">
        <v>1820</v>
      </c>
      <c r="E272" s="1">
        <f>D319</f>
        <v>373.2674097855645</v>
      </c>
      <c r="F272" s="1"/>
      <c r="G272" s="1" t="s">
        <v>39</v>
      </c>
      <c r="H272" s="1" t="s">
        <v>30</v>
      </c>
      <c r="I272" s="1">
        <v>1820</v>
      </c>
      <c r="J272" s="1">
        <f>I319</f>
        <v>373.26740978556495</v>
      </c>
    </row>
    <row r="273" spans="1:9" x14ac:dyDescent="0.3">
      <c r="G273"/>
      <c r="H273"/>
    </row>
    <row r="274" spans="1:9" x14ac:dyDescent="0.3">
      <c r="A274">
        <f>A246</f>
        <v>2</v>
      </c>
      <c r="B274" s="16" t="s">
        <v>24</v>
      </c>
      <c r="C274" s="15" t="s">
        <v>25</v>
      </c>
      <c r="D274">
        <f>1/2*(D275-D276)*((C275-B275)+(C276-B276))</f>
        <v>685.53729864831541</v>
      </c>
      <c r="F274">
        <f>F246</f>
        <v>2</v>
      </c>
      <c r="G274" s="16" t="s">
        <v>24</v>
      </c>
      <c r="H274" s="15" t="s">
        <v>25</v>
      </c>
      <c r="I274">
        <f>1/2*(I275-I276)*((H275-G275)+(H276-G276))</f>
        <v>685.53729864831485</v>
      </c>
    </row>
    <row r="275" spans="1:9" x14ac:dyDescent="0.3">
      <c r="B275" s="17">
        <f>B258</f>
        <v>-18.508314625756295</v>
      </c>
      <c r="C275" s="17">
        <f>C258</f>
        <v>49.372864419522159</v>
      </c>
      <c r="D275" s="17">
        <f>D258</f>
        <v>37.499269968182688</v>
      </c>
      <c r="G275" s="17">
        <f>G258</f>
        <v>30.627135580477841</v>
      </c>
      <c r="H275" s="17">
        <f>H258</f>
        <v>98.508314625756299</v>
      </c>
      <c r="I275" s="17">
        <f>I258</f>
        <v>37.499269968182681</v>
      </c>
    </row>
    <row r="276" spans="1:9" x14ac:dyDescent="0.3">
      <c r="B276" s="14">
        <f>MIN(INDEX(B$56:B$60,A274+1),INDEX(C$56:C$60,A274+1))</f>
        <v>-10.034182288273264</v>
      </c>
      <c r="C276" s="14">
        <f>MAX(INDEX(B$56:B$60,A274+1),INDEX(C$56:C$60,A274+1))</f>
        <v>57.846996757005208</v>
      </c>
      <c r="D276" s="14">
        <f>INDEX(D$56:D$60,A274+1)</f>
        <v>27.400192310868505</v>
      </c>
      <c r="G276" s="14">
        <f>MIN(INDEX(G$56:G$60,F274+1),INDEX(H$56:H$60,F274+1))</f>
        <v>22.153003242994803</v>
      </c>
      <c r="H276" s="14">
        <f>MAX(INDEX(G$56:G$60,F274+1),INDEX(H$56:H$60,F274+1))</f>
        <v>90.034182288273271</v>
      </c>
      <c r="I276" s="14">
        <f>INDEX(I$56:I$60,F274+1)</f>
        <v>27.400192310868505</v>
      </c>
    </row>
    <row r="277" spans="1:9" x14ac:dyDescent="0.3">
      <c r="C277" s="15" t="s">
        <v>29</v>
      </c>
      <c r="D277">
        <f>IF(D272&gt;D274,D272-D274,0)</f>
        <v>1134.4627013516847</v>
      </c>
      <c r="G277"/>
      <c r="H277" s="15" t="s">
        <v>29</v>
      </c>
      <c r="I277">
        <f>IF(I272&gt;I274,I272-I274,0)</f>
        <v>1134.4627013516852</v>
      </c>
    </row>
    <row r="278" spans="1:9" x14ac:dyDescent="0.3">
      <c r="C278" s="15"/>
      <c r="G278"/>
      <c r="H278" s="15"/>
    </row>
    <row r="279" spans="1:9" x14ac:dyDescent="0.3">
      <c r="A279" t="s">
        <v>34</v>
      </c>
      <c r="B279" s="14">
        <f>C275-B275</f>
        <v>67.881179045278458</v>
      </c>
      <c r="C279" s="14">
        <f>B279</f>
        <v>67.881179045278458</v>
      </c>
      <c r="D279" s="14">
        <f>B279*B282</f>
        <v>-9.6480797585660304E+16</v>
      </c>
      <c r="F279" t="s">
        <v>34</v>
      </c>
      <c r="G279" s="14">
        <f>H275-G275</f>
        <v>67.881179045278458</v>
      </c>
      <c r="H279" s="14">
        <f>G279</f>
        <v>67.881179045278458</v>
      </c>
      <c r="I279" s="14">
        <f>G279*G282</f>
        <v>-9.6480797585660224E+16</v>
      </c>
    </row>
    <row r="280" spans="1:9" x14ac:dyDescent="0.3">
      <c r="A280" t="s">
        <v>35</v>
      </c>
      <c r="B280" s="14">
        <f>C276-B276</f>
        <v>67.881179045278472</v>
      </c>
      <c r="C280" s="14">
        <f>IF(B279=B280,C279,B279-2*C281/B282)</f>
        <v>67.881179045278458</v>
      </c>
      <c r="D280" s="14">
        <f>C283*B282</f>
        <v>-2.5868002600363704E+18</v>
      </c>
      <c r="F280" t="s">
        <v>35</v>
      </c>
      <c r="G280" s="14">
        <f>H276-G276</f>
        <v>67.881179045278472</v>
      </c>
      <c r="H280" s="14">
        <f>IF(G279=G280,H279,G279-2*H281/G282)</f>
        <v>67.881179045278458</v>
      </c>
      <c r="I280" s="14">
        <f>H283*G282</f>
        <v>-2.5868002600363689E+18</v>
      </c>
    </row>
    <row r="281" spans="1:9" x14ac:dyDescent="0.3">
      <c r="A281" t="s">
        <v>31</v>
      </c>
      <c r="B281" s="14">
        <f>D275-D276</f>
        <v>10.099077657314183</v>
      </c>
      <c r="C281" s="14">
        <f>IF((B280-B279)&lt;0.0000001,C283/B283*B281,IF(AND(D282&gt;=0,D282&lt;=B281),D282,IF(AND(D283&gt;=0,D283&lt;=B281),D283,"!!!!!!!")))</f>
        <v>26.811555509164243</v>
      </c>
      <c r="D281" s="14">
        <f>SQRT(D279^2-4*D280)</f>
        <v>9.6480797585660352E+16</v>
      </c>
      <c r="F281" t="s">
        <v>31</v>
      </c>
      <c r="G281" s="14">
        <f>I275-I276</f>
        <v>10.099077657314176</v>
      </c>
      <c r="H281" s="14">
        <f>IF((G280-G279)&lt;0.0000001,H283/G283*G281,IF(AND(I282&gt;=0,I282&lt;=G281),I282,IF(AND(I283&gt;=0,I283&lt;=G281),I283,"!!!!!!!")))</f>
        <v>26.811555509164247</v>
      </c>
      <c r="I281" s="14">
        <f>SQRT(I279^2-4*I280)</f>
        <v>9.6480797585660272E+16</v>
      </c>
    </row>
    <row r="282" spans="1:9" x14ac:dyDescent="0.3">
      <c r="A282" t="s">
        <v>32</v>
      </c>
      <c r="B282" s="14">
        <f>2*B281/(B279-B280)</f>
        <v>-1421318824195808</v>
      </c>
      <c r="C282" s="14"/>
      <c r="D282" s="14">
        <f>(D279-D281)/2</f>
        <v>-9.648079758566032E+16</v>
      </c>
      <c r="F282" t="s">
        <v>32</v>
      </c>
      <c r="G282" s="14">
        <f>2*G281/(G279-G280)</f>
        <v>-1421318824195807</v>
      </c>
      <c r="H282" s="14"/>
      <c r="I282" s="14">
        <f>(I279-I281)/2</f>
        <v>-9.6480797585660256E+16</v>
      </c>
    </row>
    <row r="283" spans="1:9" x14ac:dyDescent="0.3">
      <c r="A283" t="s">
        <v>33</v>
      </c>
      <c r="B283" s="14">
        <f>D274</f>
        <v>685.53729864831541</v>
      </c>
      <c r="C283" s="14">
        <f>D272</f>
        <v>1820</v>
      </c>
      <c r="D283" s="14">
        <f>(D279+D281)/2</f>
        <v>24</v>
      </c>
      <c r="F283" t="s">
        <v>33</v>
      </c>
      <c r="G283" s="14">
        <f>I274</f>
        <v>685.53729864831485</v>
      </c>
      <c r="H283" s="14">
        <f>I272</f>
        <v>1820</v>
      </c>
      <c r="I283" s="14">
        <f>(I279+I281)/2</f>
        <v>24</v>
      </c>
    </row>
    <row r="284" spans="1:9" x14ac:dyDescent="0.3">
      <c r="A284" t="s">
        <v>36</v>
      </c>
      <c r="B284" s="14">
        <f>B275+(B276-B275)/B281*C281</f>
        <v>3.9892517132725693</v>
      </c>
      <c r="C284" s="14">
        <f>C275+(C276-C275)/B281*C281</f>
        <v>71.870430758551066</v>
      </c>
      <c r="D284" s="14">
        <f>D275-C281</f>
        <v>10.687714459018444</v>
      </c>
      <c r="F284" t="s">
        <v>36</v>
      </c>
      <c r="G284" s="14">
        <f>G275+(G276-G275)/G281*H281</f>
        <v>8.1295692414489409</v>
      </c>
      <c r="H284" s="14">
        <f>H275+(H276-H275)/G281*H281</f>
        <v>76.01074828672742</v>
      </c>
      <c r="I284" s="14">
        <f>I275-H281</f>
        <v>10.687714459018434</v>
      </c>
    </row>
    <row r="285" spans="1:9" x14ac:dyDescent="0.3">
      <c r="G285"/>
      <c r="H285"/>
    </row>
    <row r="286" spans="1:9" x14ac:dyDescent="0.3">
      <c r="B286" s="18">
        <f>IF(D277=0,B284,B276)</f>
        <v>-10.034182288273264</v>
      </c>
      <c r="C286" s="18">
        <f>IF(D277=0,C284,C276)</f>
        <v>57.846996757005208</v>
      </c>
      <c r="D286" s="18">
        <f>IF(D277=0,D284,D276)</f>
        <v>27.400192310868505</v>
      </c>
      <c r="G286" s="18">
        <f>IF(I277=0,G284,G276)</f>
        <v>22.153003242994803</v>
      </c>
      <c r="H286" s="18">
        <f>IF(I277=0,H284,H276)</f>
        <v>90.034182288273271</v>
      </c>
      <c r="I286" s="18">
        <f>IF(I277=0,I284,I276)</f>
        <v>27.400192310868505</v>
      </c>
    </row>
    <row r="287" spans="1:9" x14ac:dyDescent="0.3">
      <c r="G287"/>
      <c r="H287"/>
    </row>
    <row r="288" spans="1:9" x14ac:dyDescent="0.3">
      <c r="A288">
        <f>IF(AND(D277&gt;0,A274&lt;4),A274+1,A274)</f>
        <v>3</v>
      </c>
      <c r="B288" s="16" t="s">
        <v>24</v>
      </c>
      <c r="C288" s="15" t="s">
        <v>25</v>
      </c>
      <c r="D288">
        <f>1/2*(D289-D290)*((C289-B289)+(C290-B290))</f>
        <v>761.1952915661202</v>
      </c>
      <c r="F288">
        <f>IF(AND(I277&gt;0,F274&lt;4),F274+1,F274)</f>
        <v>3</v>
      </c>
      <c r="G288" s="16" t="s">
        <v>24</v>
      </c>
      <c r="H288" s="15" t="s">
        <v>25</v>
      </c>
      <c r="I288">
        <f>1/2*(I289-I290)*((H289-G289)+(H290-G290))</f>
        <v>761.1952915661202</v>
      </c>
    </row>
    <row r="289" spans="1:9" x14ac:dyDescent="0.3">
      <c r="B289" s="14">
        <f>B286</f>
        <v>-10.034182288273264</v>
      </c>
      <c r="C289" s="14">
        <f>C286</f>
        <v>57.846996757005208</v>
      </c>
      <c r="D289" s="14">
        <f>D286</f>
        <v>27.400192310868505</v>
      </c>
      <c r="G289" s="14">
        <f>G286</f>
        <v>22.153003242994803</v>
      </c>
      <c r="H289" s="14">
        <f>H286</f>
        <v>90.034182288273271</v>
      </c>
      <c r="I289" s="14">
        <f>I286</f>
        <v>27.400192310868505</v>
      </c>
    </row>
    <row r="290" spans="1:9" x14ac:dyDescent="0.3">
      <c r="B290" s="14">
        <f>MIN(INDEX(B$56:B$60,A288+1),INDEX(C$56:C$60,A288+1))</f>
        <v>-4.8735309284808327E-2</v>
      </c>
      <c r="C290" s="14">
        <f>MAX(INDEX(B$56:B$60,A288+1),INDEX(C$56:C$60,A288+1))</f>
        <v>60</v>
      </c>
      <c r="D290" s="14">
        <f>INDEX(D$56:D$60,A288+1)</f>
        <v>15.5</v>
      </c>
      <c r="G290" s="14">
        <f>MIN(INDEX(G$56:G$60,F288+1),INDEX(H$56:H$60,F288+1))</f>
        <v>20</v>
      </c>
      <c r="H290" s="14">
        <f>MAX(INDEX(G$56:G$60,F288+1),INDEX(H$56:H$60,F288+1))</f>
        <v>80.048735309284808</v>
      </c>
      <c r="I290" s="14">
        <f>INDEX(I$56:I$60,F288+1)</f>
        <v>15.5</v>
      </c>
    </row>
    <row r="291" spans="1:9" x14ac:dyDescent="0.3">
      <c r="C291" s="15" t="s">
        <v>29</v>
      </c>
      <c r="D291">
        <f>IF(D277&gt;D288,D277-D288,0)</f>
        <v>373.2674097855645</v>
      </c>
      <c r="G291"/>
      <c r="H291" s="15" t="s">
        <v>29</v>
      </c>
      <c r="I291">
        <f>IF(I277&gt;I288,I277-I288,0)</f>
        <v>373.26740978556495</v>
      </c>
    </row>
    <row r="292" spans="1:9" x14ac:dyDescent="0.3">
      <c r="C292" s="15"/>
      <c r="G292"/>
      <c r="H292" s="15"/>
    </row>
    <row r="293" spans="1:9" x14ac:dyDescent="0.3">
      <c r="A293" t="s">
        <v>34</v>
      </c>
      <c r="B293" s="14">
        <f>C289-B289</f>
        <v>67.881179045278472</v>
      </c>
      <c r="C293" s="14">
        <f>B293</f>
        <v>67.881179045278472</v>
      </c>
      <c r="D293" s="14">
        <f>B293*B296</f>
        <v>206.27000005505423</v>
      </c>
      <c r="F293" t="s">
        <v>34</v>
      </c>
      <c r="G293" s="14">
        <f>H289-G289</f>
        <v>67.881179045278472</v>
      </c>
      <c r="H293" s="14">
        <f>G293</f>
        <v>67.881179045278472</v>
      </c>
      <c r="I293" s="14">
        <f>G293*G296</f>
        <v>206.27000005505423</v>
      </c>
    </row>
    <row r="294" spans="1:9" x14ac:dyDescent="0.3">
      <c r="A294" t="s">
        <v>35</v>
      </c>
      <c r="B294" s="14">
        <f>C290-B290</f>
        <v>60.048735309284808</v>
      </c>
      <c r="C294" s="14">
        <f>IF(B293=B294,C293,B293-2*C295/B296)</f>
        <v>56.207939106236338</v>
      </c>
      <c r="D294" s="14">
        <f>C297*B296</f>
        <v>3447.2828074212039</v>
      </c>
      <c r="F294" t="s">
        <v>35</v>
      </c>
      <c r="G294" s="14">
        <f>H290-G290</f>
        <v>60.048735309284808</v>
      </c>
      <c r="H294" s="14">
        <f>IF(G293=G294,H293,G293-2*H295/G296)</f>
        <v>56.207939106236338</v>
      </c>
      <c r="I294" s="14">
        <f>H297*G296</f>
        <v>3447.2828074212052</v>
      </c>
    </row>
    <row r="295" spans="1:9" x14ac:dyDescent="0.3">
      <c r="A295" t="s">
        <v>31</v>
      </c>
      <c r="B295" s="14">
        <f>D289-D290</f>
        <v>11.900192310868505</v>
      </c>
      <c r="C295" s="14">
        <f>IF((B294-B293)&lt;0.0000001,C297/B297*B295,IF(AND(D296&gt;=0,D296&lt;=B295),D296,IF(AND(D297&gt;=0,D297&lt;=B295),D297,"!!!!!!!")))</f>
        <v>17.73569078155516</v>
      </c>
      <c r="D295" s="14">
        <f>SQRT(D293^2-4*D294)</f>
        <v>169.58237435838447</v>
      </c>
      <c r="F295" t="s">
        <v>31</v>
      </c>
      <c r="G295" s="14">
        <f>I289-I290</f>
        <v>11.900192310868505</v>
      </c>
      <c r="H295" s="14">
        <f>IF((G294-G293)&lt;0.0000001,H297/G297*G295,IF(AND(I296&gt;=0,I296&lt;=G295),I296,IF(AND(I297&gt;=0,I297&lt;=G295),I297,"!!!!!!!")))</f>
        <v>17.735690781555167</v>
      </c>
      <c r="I295" s="14">
        <f>SQRT(I293^2-4*I294)</f>
        <v>169.58237435838447</v>
      </c>
    </row>
    <row r="296" spans="1:9" x14ac:dyDescent="0.3">
      <c r="A296" t="s">
        <v>32</v>
      </c>
      <c r="B296" s="14">
        <f>2*B295/(B293-B294)</f>
        <v>3.0386920639293389</v>
      </c>
      <c r="C296" s="14"/>
      <c r="D296" s="14">
        <f>(D293-D295)/2</f>
        <v>18.343812848334878</v>
      </c>
      <c r="F296" t="s">
        <v>32</v>
      </c>
      <c r="G296" s="14">
        <f>2*G295/(G293-G294)</f>
        <v>3.0386920639293389</v>
      </c>
      <c r="H296" s="14"/>
      <c r="I296" s="14">
        <f>(I293-I295)/2</f>
        <v>18.343812848334878</v>
      </c>
    </row>
    <row r="297" spans="1:9" x14ac:dyDescent="0.3">
      <c r="A297" t="s">
        <v>33</v>
      </c>
      <c r="B297" s="14">
        <f>D288</f>
        <v>761.1952915661202</v>
      </c>
      <c r="C297" s="14">
        <f>D277</f>
        <v>1134.4627013516847</v>
      </c>
      <c r="D297" s="14">
        <f>(D293+D295)/2</f>
        <v>187.92618720671936</v>
      </c>
      <c r="F297" t="s">
        <v>33</v>
      </c>
      <c r="G297" s="14">
        <f>I288</f>
        <v>761.1952915661202</v>
      </c>
      <c r="H297" s="14">
        <f>I277</f>
        <v>1134.4627013516852</v>
      </c>
      <c r="I297" s="14">
        <f>(I293+I295)/2</f>
        <v>187.92618720671936</v>
      </c>
    </row>
    <row r="298" spans="1:9" x14ac:dyDescent="0.3">
      <c r="A298" t="s">
        <v>36</v>
      </c>
      <c r="B298" s="14">
        <f>B289+(B290-B289)/B295*C295</f>
        <v>4.8478293052039412</v>
      </c>
      <c r="C298" s="14">
        <f>C289+(C290-C289)/B295*C295</f>
        <v>61.055768411440283</v>
      </c>
      <c r="D298" s="14">
        <f>D289-C295</f>
        <v>9.6645015293133447</v>
      </c>
      <c r="F298" t="s">
        <v>36</v>
      </c>
      <c r="G298" s="14">
        <f>G289+(G290-G289)/G295*H295</f>
        <v>18.94423158855971</v>
      </c>
      <c r="H298" s="14">
        <f>H289+(H290-H289)/G295*H295</f>
        <v>75.152170694796041</v>
      </c>
      <c r="I298" s="14">
        <f>I289-H295</f>
        <v>9.6645015293133376</v>
      </c>
    </row>
    <row r="299" spans="1:9" x14ac:dyDescent="0.3">
      <c r="G299"/>
      <c r="H299"/>
    </row>
    <row r="300" spans="1:9" x14ac:dyDescent="0.3">
      <c r="B300" s="18">
        <f>IF(D291=0,B298,B290)</f>
        <v>-4.8735309284808327E-2</v>
      </c>
      <c r="C300" s="18">
        <f>IF(D291=0,C298,C290)</f>
        <v>60</v>
      </c>
      <c r="D300" s="18">
        <f>IF(D291=0,D298,D290)</f>
        <v>15.5</v>
      </c>
      <c r="G300" s="18">
        <f>IF(I291=0,G298,G290)</f>
        <v>20</v>
      </c>
      <c r="H300" s="18">
        <f>IF(I291=0,H298,H290)</f>
        <v>80.048735309284808</v>
      </c>
      <c r="I300" s="18">
        <f>IF(I291=0,I298,I290)</f>
        <v>15.5</v>
      </c>
    </row>
    <row r="301" spans="1:9" x14ac:dyDescent="0.3">
      <c r="G301"/>
      <c r="H301"/>
    </row>
    <row r="302" spans="1:9" x14ac:dyDescent="0.3">
      <c r="A302">
        <f>IF(AND(D291&gt;0,A288&lt;4),A288+1,A288)</f>
        <v>4</v>
      </c>
      <c r="B302" s="16" t="s">
        <v>24</v>
      </c>
      <c r="C302" s="15" t="s">
        <v>25</v>
      </c>
      <c r="D302">
        <f>1/2*(D303-D304)*((C303-B303)+(C304-B304))</f>
        <v>0</v>
      </c>
      <c r="F302">
        <f>IF(AND(I291&gt;0,F288&lt;4),F288+1,F288)</f>
        <v>4</v>
      </c>
      <c r="G302" s="16" t="s">
        <v>24</v>
      </c>
      <c r="H302" s="15" t="s">
        <v>25</v>
      </c>
      <c r="I302">
        <f>1/2*(I303-I304)*((H303-G303)+(H304-G304))</f>
        <v>0</v>
      </c>
    </row>
    <row r="303" spans="1:9" x14ac:dyDescent="0.3">
      <c r="B303" s="14">
        <f>B300</f>
        <v>-4.8735309284808327E-2</v>
      </c>
      <c r="C303" s="14">
        <f>C300</f>
        <v>60</v>
      </c>
      <c r="D303" s="14">
        <f>D300</f>
        <v>15.5</v>
      </c>
      <c r="G303" s="14">
        <f>G300</f>
        <v>20</v>
      </c>
      <c r="H303" s="14">
        <f>H300</f>
        <v>80.048735309284808</v>
      </c>
      <c r="I303" s="14">
        <f>I300</f>
        <v>15.5</v>
      </c>
    </row>
    <row r="304" spans="1:9" x14ac:dyDescent="0.3">
      <c r="B304" s="14">
        <f>MIN(INDEX(B$56:B$60,A302+1),INDEX(C$56:C$60,A302+1))</f>
        <v>-4.8735309284808327E-2</v>
      </c>
      <c r="C304" s="14">
        <f>MAX(INDEX(B$56:B$60,A302+1),INDEX(C$56:C$60,A302+1))</f>
        <v>60</v>
      </c>
      <c r="D304" s="14">
        <f>INDEX(D$56:D$60,A302+1)</f>
        <v>15.5</v>
      </c>
      <c r="G304" s="14">
        <f>MIN(INDEX(G$56:G$60,F302+1),INDEX(H$56:H$60,F302+1))</f>
        <v>20</v>
      </c>
      <c r="H304" s="14">
        <f>MAX(INDEX(G$56:G$60,F302+1),INDEX(H$56:H$60,F302+1))</f>
        <v>80.048735309284808</v>
      </c>
      <c r="I304" s="14">
        <f>INDEX(I$56:I$60,F302+1)</f>
        <v>15.5</v>
      </c>
    </row>
    <row r="305" spans="1:9" x14ac:dyDescent="0.3">
      <c r="C305" s="15" t="s">
        <v>29</v>
      </c>
      <c r="D305">
        <f>IF(D291&gt;D302,D291-D302,0)</f>
        <v>373.2674097855645</v>
      </c>
      <c r="G305"/>
      <c r="H305" s="15" t="s">
        <v>29</v>
      </c>
      <c r="I305">
        <f>IF(I291&gt;I302,I291-I302,0)</f>
        <v>373.26740978556495</v>
      </c>
    </row>
    <row r="306" spans="1:9" x14ac:dyDescent="0.3">
      <c r="C306" s="15"/>
      <c r="G306"/>
      <c r="H306" s="15"/>
    </row>
    <row r="307" spans="1:9" x14ac:dyDescent="0.3">
      <c r="A307" t="s">
        <v>34</v>
      </c>
      <c r="B307" s="14">
        <f>C303-B303</f>
        <v>60.048735309284808</v>
      </c>
      <c r="C307" s="14">
        <f>B307</f>
        <v>60.048735309284808</v>
      </c>
      <c r="D307" s="14" t="e">
        <f>B307*B310</f>
        <v>#DIV/0!</v>
      </c>
      <c r="F307" t="s">
        <v>34</v>
      </c>
      <c r="G307" s="14">
        <f>H303-G303</f>
        <v>60.048735309284808</v>
      </c>
      <c r="H307" s="14">
        <f>G307</f>
        <v>60.048735309284808</v>
      </c>
      <c r="I307" s="14" t="e">
        <f>G307*G310</f>
        <v>#DIV/0!</v>
      </c>
    </row>
    <row r="308" spans="1:9" x14ac:dyDescent="0.3">
      <c r="A308" t="s">
        <v>35</v>
      </c>
      <c r="B308" s="14">
        <f>C304-B304</f>
        <v>60.048735309284808</v>
      </c>
      <c r="C308" s="14">
        <f>IF(B307=B308,C307,B307-2*C309/B310)</f>
        <v>60.048735309284808</v>
      </c>
      <c r="D308" s="14" t="e">
        <f>C311*B310</f>
        <v>#DIV/0!</v>
      </c>
      <c r="F308" t="s">
        <v>35</v>
      </c>
      <c r="G308" s="14">
        <f>H304-G304</f>
        <v>60.048735309284808</v>
      </c>
      <c r="H308" s="14">
        <f>IF(G307=G308,H307,G307-2*H309/G310)</f>
        <v>60.048735309284808</v>
      </c>
      <c r="I308" s="14" t="e">
        <f>H311*G310</f>
        <v>#DIV/0!</v>
      </c>
    </row>
    <row r="309" spans="1:9" x14ac:dyDescent="0.3">
      <c r="A309" t="s">
        <v>31</v>
      </c>
      <c r="B309" s="14">
        <f>D303-D304</f>
        <v>0</v>
      </c>
      <c r="C309" s="14" t="e">
        <f>IF((B308-B307)&lt;0.0000001,C311/B311*B309,IF(AND(D310&gt;=0,D310&lt;=B309),D310,IF(AND(D311&gt;=0,D311&lt;=B309),D311,"!!!!!!!")))</f>
        <v>#DIV/0!</v>
      </c>
      <c r="D309" s="14" t="e">
        <f>SQRT(D307^2-4*D308)</f>
        <v>#DIV/0!</v>
      </c>
      <c r="F309" t="s">
        <v>31</v>
      </c>
      <c r="G309" s="14">
        <f>I303-I304</f>
        <v>0</v>
      </c>
      <c r="H309" s="14" t="e">
        <f>IF((G308-G307)&lt;0.0000001,H311/G311*G309,IF(AND(I310&gt;=0,I310&lt;=G309),I310,IF(AND(I311&gt;=0,I311&lt;=G309),I311,"!!!!!!!")))</f>
        <v>#DIV/0!</v>
      </c>
      <c r="I309" s="14" t="e">
        <f>SQRT(I307^2-4*I308)</f>
        <v>#DIV/0!</v>
      </c>
    </row>
    <row r="310" spans="1:9" x14ac:dyDescent="0.3">
      <c r="A310" t="s">
        <v>32</v>
      </c>
      <c r="B310" s="14" t="e">
        <f>2*B309/(B307-B308)</f>
        <v>#DIV/0!</v>
      </c>
      <c r="C310" s="14"/>
      <c r="D310" s="14" t="e">
        <f>(D307-D309)/2</f>
        <v>#DIV/0!</v>
      </c>
      <c r="F310" t="s">
        <v>32</v>
      </c>
      <c r="G310" s="14" t="e">
        <f>2*G309/(G307-G308)</f>
        <v>#DIV/0!</v>
      </c>
      <c r="H310" s="14"/>
      <c r="I310" s="14" t="e">
        <f>(I307-I309)/2</f>
        <v>#DIV/0!</v>
      </c>
    </row>
    <row r="311" spans="1:9" x14ac:dyDescent="0.3">
      <c r="A311" t="s">
        <v>33</v>
      </c>
      <c r="B311" s="14">
        <f>D302</f>
        <v>0</v>
      </c>
      <c r="C311" s="14">
        <f>D291</f>
        <v>373.2674097855645</v>
      </c>
      <c r="D311" s="14" t="e">
        <f>(D307+D309)/2</f>
        <v>#DIV/0!</v>
      </c>
      <c r="F311" t="s">
        <v>33</v>
      </c>
      <c r="G311" s="14">
        <f>I302</f>
        <v>0</v>
      </c>
      <c r="H311" s="14">
        <f>I291</f>
        <v>373.26740978556495</v>
      </c>
      <c r="I311" s="14" t="e">
        <f>(I307+I309)/2</f>
        <v>#DIV/0!</v>
      </c>
    </row>
    <row r="312" spans="1:9" x14ac:dyDescent="0.3">
      <c r="A312" t="s">
        <v>36</v>
      </c>
      <c r="B312" s="14" t="e">
        <f>B303+(B304-B303)/B309*C309</f>
        <v>#DIV/0!</v>
      </c>
      <c r="C312" s="14" t="e">
        <f>C303+(C304-C303)/B309*C309</f>
        <v>#DIV/0!</v>
      </c>
      <c r="D312" s="14" t="e">
        <f>D303-C309</f>
        <v>#DIV/0!</v>
      </c>
      <c r="F312" t="s">
        <v>36</v>
      </c>
      <c r="G312" s="14" t="e">
        <f>G303+(G304-G303)/G309*H309</f>
        <v>#DIV/0!</v>
      </c>
      <c r="H312" s="14" t="e">
        <f>H303+(H304-H303)/G309*H309</f>
        <v>#DIV/0!</v>
      </c>
      <c r="I312" s="14" t="e">
        <f>I303-H309</f>
        <v>#DIV/0!</v>
      </c>
    </row>
    <row r="313" spans="1:9" x14ac:dyDescent="0.3">
      <c r="G313"/>
      <c r="H313"/>
    </row>
    <row r="314" spans="1:9" x14ac:dyDescent="0.3">
      <c r="B314" s="18">
        <f>IF(D305=0,B312,B304)</f>
        <v>-4.8735309284808327E-2</v>
      </c>
      <c r="C314" s="18">
        <f>IF(D305=0,C312,C304)</f>
        <v>60</v>
      </c>
      <c r="D314" s="18">
        <f>IF(D305=0,D312,D304)</f>
        <v>15.5</v>
      </c>
      <c r="G314" s="18">
        <f>IF(I305=0,G312,G304)</f>
        <v>20</v>
      </c>
      <c r="H314" s="18">
        <f>IF(I305=0,H312,H304)</f>
        <v>80.048735309284808</v>
      </c>
      <c r="I314" s="18">
        <f>IF(I305=0,I312,I304)</f>
        <v>15.5</v>
      </c>
    </row>
    <row r="315" spans="1:9" x14ac:dyDescent="0.3">
      <c r="G315"/>
      <c r="H315"/>
    </row>
    <row r="316" spans="1:9" x14ac:dyDescent="0.3">
      <c r="A316">
        <f>IF(AND(D305&gt;0,A302&lt;4),A302+1,A302)</f>
        <v>4</v>
      </c>
      <c r="B316" s="16" t="s">
        <v>24</v>
      </c>
      <c r="C316" s="15" t="s">
        <v>25</v>
      </c>
      <c r="D316">
        <f>1/2*(D317-D318)*((C317-B317)+(C318-B318))</f>
        <v>0</v>
      </c>
      <c r="F316">
        <f>IF(AND(I305&gt;0,F302&lt;4),F302+1,F302)</f>
        <v>4</v>
      </c>
      <c r="G316" s="16" t="s">
        <v>24</v>
      </c>
      <c r="H316" s="15" t="s">
        <v>25</v>
      </c>
      <c r="I316">
        <f>1/2*(I317-I318)*((H317-G317)+(H318-G318))</f>
        <v>0</v>
      </c>
    </row>
    <row r="317" spans="1:9" x14ac:dyDescent="0.3">
      <c r="B317" s="14">
        <f>B314</f>
        <v>-4.8735309284808327E-2</v>
      </c>
      <c r="C317" s="14">
        <f>C314</f>
        <v>60</v>
      </c>
      <c r="D317" s="14">
        <f>D314</f>
        <v>15.5</v>
      </c>
      <c r="G317" s="14">
        <f>G314</f>
        <v>20</v>
      </c>
      <c r="H317" s="14">
        <f>H314</f>
        <v>80.048735309284808</v>
      </c>
      <c r="I317" s="14">
        <f>I314</f>
        <v>15.5</v>
      </c>
    </row>
    <row r="318" spans="1:9" x14ac:dyDescent="0.3">
      <c r="B318" s="14">
        <f>MIN(INDEX(B$56:B$60,A316+1),INDEX(C$56:C$60,A316+1))</f>
        <v>-4.8735309284808327E-2</v>
      </c>
      <c r="C318" s="14">
        <f>MAX(INDEX(B$56:B$60,A316+1),INDEX(C$56:C$60,A316+1))</f>
        <v>60</v>
      </c>
      <c r="D318" s="14">
        <f>INDEX(D$56:D$60,A316+1)</f>
        <v>15.5</v>
      </c>
      <c r="G318" s="14">
        <f>MIN(INDEX(G$56:G$60,F316+1),INDEX(H$56:H$60,F316+1))</f>
        <v>20</v>
      </c>
      <c r="H318" s="14">
        <f>MAX(INDEX(G$56:G$60,F316+1),INDEX(H$56:H$60,F316+1))</f>
        <v>80.048735309284808</v>
      </c>
      <c r="I318" s="14">
        <f>INDEX(I$56:I$60,F316+1)</f>
        <v>15.5</v>
      </c>
    </row>
    <row r="319" spans="1:9" x14ac:dyDescent="0.3">
      <c r="C319" s="15" t="s">
        <v>29</v>
      </c>
      <c r="D319">
        <f>IF(D305&gt;D316,D305-D316,0)</f>
        <v>373.2674097855645</v>
      </c>
      <c r="G319"/>
      <c r="H319" s="15" t="s">
        <v>29</v>
      </c>
      <c r="I319">
        <f>IF(I305&gt;I316,I305-I316,0)</f>
        <v>373.26740978556495</v>
      </c>
    </row>
    <row r="320" spans="1:9" x14ac:dyDescent="0.3">
      <c r="C320" s="15"/>
      <c r="G320"/>
      <c r="H320" s="15"/>
    </row>
    <row r="321" spans="1:9" x14ac:dyDescent="0.3">
      <c r="A321" t="s">
        <v>34</v>
      </c>
      <c r="B321" s="14">
        <f>C317-B317</f>
        <v>60.048735309284808</v>
      </c>
      <c r="C321" s="14">
        <f>B321</f>
        <v>60.048735309284808</v>
      </c>
      <c r="D321" s="14" t="e">
        <f>B321*B324</f>
        <v>#DIV/0!</v>
      </c>
      <c r="F321" t="s">
        <v>34</v>
      </c>
      <c r="G321" s="14">
        <f>H317-G317</f>
        <v>60.048735309284808</v>
      </c>
      <c r="H321" s="14">
        <f>G321</f>
        <v>60.048735309284808</v>
      </c>
      <c r="I321" s="14" t="e">
        <f>G321*G324</f>
        <v>#DIV/0!</v>
      </c>
    </row>
    <row r="322" spans="1:9" x14ac:dyDescent="0.3">
      <c r="A322" t="s">
        <v>35</v>
      </c>
      <c r="B322" s="14">
        <f>C318-B318</f>
        <v>60.048735309284808</v>
      </c>
      <c r="C322" s="14">
        <f>IF(B321=B322,C321,B321-2*C323/B324)</f>
        <v>60.048735309284808</v>
      </c>
      <c r="D322" s="14" t="e">
        <f>C325*B324</f>
        <v>#DIV/0!</v>
      </c>
      <c r="F322" t="s">
        <v>35</v>
      </c>
      <c r="G322" s="14">
        <f>H318-G318</f>
        <v>60.048735309284808</v>
      </c>
      <c r="H322" s="14">
        <f>IF(G321=G322,H321,G321-2*H323/G324)</f>
        <v>60.048735309284808</v>
      </c>
      <c r="I322" s="14" t="e">
        <f>H325*G324</f>
        <v>#DIV/0!</v>
      </c>
    </row>
    <row r="323" spans="1:9" x14ac:dyDescent="0.3">
      <c r="A323" t="s">
        <v>31</v>
      </c>
      <c r="B323" s="14">
        <f>D317-D318</f>
        <v>0</v>
      </c>
      <c r="C323" s="14" t="e">
        <f>IF((B322-B321)&lt;0.0000001,C325/B325*B323,IF(AND(D324&gt;=0,D324&lt;=B323),D324,IF(AND(D325&gt;=0,D325&lt;=B323),D325,"!!!!!!!")))</f>
        <v>#DIV/0!</v>
      </c>
      <c r="D323" s="14" t="e">
        <f>SQRT(D321^2-4*D322)</f>
        <v>#DIV/0!</v>
      </c>
      <c r="F323" t="s">
        <v>31</v>
      </c>
      <c r="G323" s="14">
        <f>I317-I318</f>
        <v>0</v>
      </c>
      <c r="H323" s="14" t="e">
        <f>IF((G322-G321)&lt;0.0000001,H325/G325*G323,IF(AND(I324&gt;=0,I324&lt;=G323),I324,IF(AND(I325&gt;=0,I325&lt;=G323),I325,"!!!!!!!")))</f>
        <v>#DIV/0!</v>
      </c>
      <c r="I323" s="14" t="e">
        <f>SQRT(I321^2-4*I322)</f>
        <v>#DIV/0!</v>
      </c>
    </row>
    <row r="324" spans="1:9" x14ac:dyDescent="0.3">
      <c r="A324" t="s">
        <v>32</v>
      </c>
      <c r="B324" s="14" t="e">
        <f>2*B323/(B321-B322)</f>
        <v>#DIV/0!</v>
      </c>
      <c r="C324" s="14"/>
      <c r="D324" s="14" t="e">
        <f>(D321-D323)/2</f>
        <v>#DIV/0!</v>
      </c>
      <c r="F324" t="s">
        <v>32</v>
      </c>
      <c r="G324" s="14" t="e">
        <f>2*G323/(G321-G322)</f>
        <v>#DIV/0!</v>
      </c>
      <c r="H324" s="14"/>
      <c r="I324" s="14" t="e">
        <f>(I321-I323)/2</f>
        <v>#DIV/0!</v>
      </c>
    </row>
    <row r="325" spans="1:9" x14ac:dyDescent="0.3">
      <c r="A325" t="s">
        <v>33</v>
      </c>
      <c r="B325" s="14">
        <f>D316</f>
        <v>0</v>
      </c>
      <c r="C325" s="14">
        <f>D305</f>
        <v>373.2674097855645</v>
      </c>
      <c r="D325" s="14" t="e">
        <f>(D321+D323)/2</f>
        <v>#DIV/0!</v>
      </c>
      <c r="F325" t="s">
        <v>33</v>
      </c>
      <c r="G325" s="14">
        <f>I316</f>
        <v>0</v>
      </c>
      <c r="H325" s="14">
        <f>I305</f>
        <v>373.26740978556495</v>
      </c>
      <c r="I325" s="14" t="e">
        <f>(I321+I323)/2</f>
        <v>#DIV/0!</v>
      </c>
    </row>
    <row r="326" spans="1:9" x14ac:dyDescent="0.3">
      <c r="A326" t="s">
        <v>36</v>
      </c>
      <c r="B326" s="14" t="e">
        <f>B317+(B318-B317)/B323*C323</f>
        <v>#DIV/0!</v>
      </c>
      <c r="C326" s="14" t="e">
        <f>C317+(C318-C317)/B323*C323</f>
        <v>#DIV/0!</v>
      </c>
      <c r="D326" s="14" t="e">
        <f>D317-C323</f>
        <v>#DIV/0!</v>
      </c>
      <c r="F326" t="s">
        <v>36</v>
      </c>
      <c r="G326" s="14" t="e">
        <f>G317+(G318-G317)/G323*H323</f>
        <v>#DIV/0!</v>
      </c>
      <c r="H326" s="14" t="e">
        <f>H317+(H318-H317)/G323*H323</f>
        <v>#DIV/0!</v>
      </c>
      <c r="I326" s="14" t="e">
        <f>I317-H323</f>
        <v>#DIV/0!</v>
      </c>
    </row>
    <row r="327" spans="1:9" x14ac:dyDescent="0.3">
      <c r="G327"/>
      <c r="H327"/>
    </row>
    <row r="328" spans="1:9" x14ac:dyDescent="0.3">
      <c r="B328" s="18">
        <f>IF(D319=0,B326,B318)</f>
        <v>-4.8735309284808327E-2</v>
      </c>
      <c r="C328" s="18">
        <f>IF(D319=0,C326,C318)</f>
        <v>60</v>
      </c>
      <c r="D328" s="18">
        <f>IF(D319=0,D326,D318)</f>
        <v>15.5</v>
      </c>
      <c r="G328" s="18">
        <f>IF(I319=0,G326,G318)</f>
        <v>20</v>
      </c>
      <c r="H328" s="18">
        <f>IF(I319=0,H326,H318)</f>
        <v>80.048735309284808</v>
      </c>
      <c r="I328" s="18">
        <f>IF(I319=0,I326,I318)</f>
        <v>15.5</v>
      </c>
    </row>
    <row r="329" spans="1:9" x14ac:dyDescent="0.3">
      <c r="G329"/>
      <c r="H329"/>
    </row>
    <row r="330" spans="1:9" x14ac:dyDescent="0.3">
      <c r="B330" s="14">
        <f>B275</f>
        <v>-18.508314625756295</v>
      </c>
      <c r="C330" s="14">
        <f>D275</f>
        <v>37.499269968182688</v>
      </c>
      <c r="G330" s="14">
        <f>G275</f>
        <v>30.627135580477841</v>
      </c>
      <c r="H330" s="14">
        <f>I275</f>
        <v>37.499269968182681</v>
      </c>
    </row>
    <row r="331" spans="1:9" x14ac:dyDescent="0.3">
      <c r="B331">
        <f>B286</f>
        <v>-10.034182288273264</v>
      </c>
      <c r="C331">
        <f>D286</f>
        <v>27.400192310868505</v>
      </c>
      <c r="G331">
        <f>G286</f>
        <v>22.153003242994803</v>
      </c>
      <c r="H331">
        <f>I286</f>
        <v>27.400192310868505</v>
      </c>
    </row>
    <row r="332" spans="1:9" x14ac:dyDescent="0.3">
      <c r="B332">
        <f>B300</f>
        <v>-4.8735309284808327E-2</v>
      </c>
      <c r="C332">
        <f>D300</f>
        <v>15.5</v>
      </c>
      <c r="G332">
        <f>G300</f>
        <v>20</v>
      </c>
      <c r="H332">
        <f>I300</f>
        <v>15.5</v>
      </c>
    </row>
    <row r="333" spans="1:9" x14ac:dyDescent="0.3">
      <c r="B333">
        <f>B314</f>
        <v>-4.8735309284808327E-2</v>
      </c>
      <c r="C333">
        <f>D314</f>
        <v>15.5</v>
      </c>
      <c r="G333">
        <f>G314</f>
        <v>20</v>
      </c>
      <c r="H333">
        <f>I314</f>
        <v>15.5</v>
      </c>
    </row>
    <row r="334" spans="1:9" x14ac:dyDescent="0.3">
      <c r="B334">
        <f>B328</f>
        <v>-4.8735309284808327E-2</v>
      </c>
      <c r="C334">
        <f>D328</f>
        <v>15.5</v>
      </c>
      <c r="G334">
        <f>G328</f>
        <v>20</v>
      </c>
      <c r="H334">
        <f>I328</f>
        <v>15.5</v>
      </c>
    </row>
    <row r="335" spans="1:9" x14ac:dyDescent="0.3">
      <c r="B335">
        <f>C328</f>
        <v>60</v>
      </c>
      <c r="C335">
        <f>D328</f>
        <v>15.5</v>
      </c>
      <c r="G335">
        <f>H328</f>
        <v>80.048735309284808</v>
      </c>
      <c r="H335">
        <f>I328</f>
        <v>15.5</v>
      </c>
    </row>
    <row r="336" spans="1:9" x14ac:dyDescent="0.3">
      <c r="B336">
        <f>C314</f>
        <v>60</v>
      </c>
      <c r="C336">
        <f>D314</f>
        <v>15.5</v>
      </c>
      <c r="G336">
        <f>H314</f>
        <v>80.048735309284808</v>
      </c>
      <c r="H336">
        <f>I314</f>
        <v>15.5</v>
      </c>
    </row>
    <row r="337" spans="2:8" x14ac:dyDescent="0.3">
      <c r="B337">
        <f>C300</f>
        <v>60</v>
      </c>
      <c r="C337">
        <f>D300</f>
        <v>15.5</v>
      </c>
      <c r="G337">
        <f>H300</f>
        <v>80.048735309284808</v>
      </c>
      <c r="H337">
        <f>I300</f>
        <v>15.5</v>
      </c>
    </row>
    <row r="338" spans="2:8" x14ac:dyDescent="0.3">
      <c r="B338">
        <f>C286</f>
        <v>57.846996757005208</v>
      </c>
      <c r="C338">
        <f>D286</f>
        <v>27.400192310868505</v>
      </c>
      <c r="G338">
        <f>H286</f>
        <v>90.034182288273271</v>
      </c>
      <c r="H338">
        <f>I286</f>
        <v>27.400192310868505</v>
      </c>
    </row>
    <row r="339" spans="2:8" x14ac:dyDescent="0.3">
      <c r="B339" s="14">
        <f>C275</f>
        <v>49.372864419522159</v>
      </c>
      <c r="C339" s="14">
        <f>D275</f>
        <v>37.499269968182688</v>
      </c>
      <c r="G339" s="14">
        <f>H275</f>
        <v>98.508314625756299</v>
      </c>
      <c r="H339" s="14">
        <f>I275</f>
        <v>37.499269968182681</v>
      </c>
    </row>
    <row r="340" spans="2:8" x14ac:dyDescent="0.3">
      <c r="B340" s="14">
        <f>B330</f>
        <v>-18.508314625756295</v>
      </c>
      <c r="C340" s="14">
        <f>C330</f>
        <v>37.499269968182688</v>
      </c>
      <c r="G340" s="14">
        <f>G330</f>
        <v>30.627135580477841</v>
      </c>
      <c r="H340" s="14">
        <f>H330</f>
        <v>37.499269968182681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бутылка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Городецкий</dc:creator>
  <cp:lastModifiedBy>legoru</cp:lastModifiedBy>
  <dcterms:created xsi:type="dcterms:W3CDTF">2024-01-12T07:03:32Z</dcterms:created>
  <dcterms:modified xsi:type="dcterms:W3CDTF">2024-01-18T07:38:16Z</dcterms:modified>
</cp:coreProperties>
</file>