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Projects\Aurora\ColorTubes\-расчеты\"/>
    </mc:Choice>
  </mc:AlternateContent>
  <xr:revisionPtr revIDLastSave="0" documentId="13_ncr:1_{6FCED64C-14AC-4298-8B63-32F7714AFD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бутылк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9" i="1" l="1"/>
  <c r="I49" i="1"/>
  <c r="T35" i="1"/>
  <c r="W34" i="1"/>
  <c r="W33" i="1"/>
  <c r="T25" i="1"/>
  <c r="E29" i="1"/>
  <c r="J30" i="1"/>
  <c r="I30" i="1"/>
  <c r="F30" i="1"/>
  <c r="E30" i="1"/>
  <c r="J29" i="1"/>
  <c r="I29" i="1"/>
  <c r="F29" i="1"/>
  <c r="J28" i="1"/>
  <c r="I28" i="1"/>
  <c r="F28" i="1"/>
  <c r="E28" i="1"/>
  <c r="J27" i="1"/>
  <c r="I27" i="1"/>
  <c r="J26" i="1"/>
  <c r="I26" i="1"/>
  <c r="J25" i="1"/>
  <c r="E27" i="1"/>
  <c r="F27" i="1"/>
  <c r="I25" i="1"/>
  <c r="F26" i="1"/>
  <c r="F25" i="1"/>
  <c r="E26" i="1"/>
  <c r="E25" i="1"/>
  <c r="H305" i="1"/>
  <c r="H235" i="1"/>
  <c r="H165" i="1"/>
  <c r="H95" i="1"/>
  <c r="C305" i="1"/>
  <c r="C235" i="1"/>
  <c r="C165" i="1"/>
  <c r="C95" i="1"/>
  <c r="J23" i="1" l="1"/>
  <c r="J22" i="1"/>
  <c r="I23" i="1"/>
  <c r="I22" i="1"/>
  <c r="J21" i="1"/>
  <c r="J20" i="1"/>
  <c r="I21" i="1"/>
  <c r="I20" i="1"/>
  <c r="J19" i="1"/>
  <c r="I19" i="1"/>
  <c r="H41" i="1"/>
  <c r="G41" i="1"/>
  <c r="B41" i="1"/>
  <c r="C41" i="1"/>
  <c r="F37" i="1"/>
  <c r="G37" i="1" s="1"/>
  <c r="C37" i="1"/>
  <c r="F23" i="1"/>
  <c r="E23" i="1"/>
  <c r="F22" i="1"/>
  <c r="E22" i="1"/>
  <c r="F21" i="1"/>
  <c r="E21" i="1"/>
  <c r="F20" i="1"/>
  <c r="E20" i="1"/>
  <c r="F19" i="1"/>
  <c r="E19" i="1"/>
  <c r="E18" i="1"/>
  <c r="C35" i="1"/>
  <c r="B35" i="1"/>
  <c r="S30" i="1" l="1"/>
  <c r="T29" i="1"/>
  <c r="S29" i="1"/>
  <c r="S19" i="1"/>
  <c r="T28" i="1"/>
  <c r="T20" i="1"/>
  <c r="T21" i="1"/>
  <c r="S28" i="1"/>
  <c r="S20" i="1"/>
  <c r="T27" i="1"/>
  <c r="S27" i="1"/>
  <c r="S21" i="1"/>
  <c r="T22" i="1"/>
  <c r="S22" i="1"/>
  <c r="T23" i="1"/>
  <c r="S25" i="1"/>
  <c r="S23" i="1"/>
  <c r="T30" i="1"/>
  <c r="T18" i="1"/>
  <c r="T19" i="1"/>
  <c r="T26" i="1"/>
  <c r="S18" i="1"/>
  <c r="S26" i="1"/>
  <c r="Q21" i="1"/>
  <c r="Q20" i="1"/>
  <c r="Q19" i="1"/>
  <c r="Q25" i="1"/>
  <c r="P30" i="1"/>
  <c r="P29" i="1"/>
  <c r="Q18" i="1"/>
  <c r="P23" i="1"/>
  <c r="Q26" i="1"/>
  <c r="P22" i="1"/>
  <c r="P28" i="1"/>
  <c r="P21" i="1"/>
  <c r="P27" i="1"/>
  <c r="P20" i="1"/>
  <c r="P26" i="1"/>
  <c r="P19" i="1"/>
  <c r="P25" i="1"/>
  <c r="P18" i="1"/>
  <c r="Q30" i="1"/>
  <c r="Q23" i="1"/>
  <c r="Q29" i="1"/>
  <c r="Q28" i="1"/>
  <c r="Q22" i="1"/>
  <c r="Q27" i="1"/>
  <c r="H56" i="1"/>
  <c r="H55" i="1"/>
  <c r="G55" i="1"/>
  <c r="H51" i="1"/>
  <c r="H50" i="1"/>
  <c r="G50" i="1"/>
  <c r="G56" i="1"/>
  <c r="G51" i="1"/>
  <c r="C49" i="1"/>
  <c r="C54" i="1" s="1"/>
  <c r="C58" i="1" s="1"/>
  <c r="G57" i="1"/>
  <c r="H57" i="1"/>
  <c r="C51" i="1"/>
  <c r="C50" i="1"/>
  <c r="C57" i="1" s="1"/>
  <c r="C56" i="1"/>
  <c r="B51" i="1"/>
  <c r="B50" i="1"/>
  <c r="B57" i="1" s="1"/>
  <c r="B56" i="1"/>
  <c r="H49" i="1"/>
  <c r="H54" i="1" s="1"/>
  <c r="H58" i="1" s="1"/>
  <c r="C55" i="1"/>
  <c r="B55" i="1"/>
  <c r="H48" i="1"/>
  <c r="H52" i="1" s="1"/>
  <c r="C48" i="1"/>
  <c r="C52" i="1" s="1"/>
  <c r="B49" i="1"/>
  <c r="B54" i="1" s="1"/>
  <c r="B58" i="1" s="1"/>
  <c r="B48" i="1"/>
  <c r="B52" i="1" s="1"/>
  <c r="G48" i="1"/>
  <c r="G52" i="1" s="1"/>
  <c r="G49" i="1"/>
  <c r="G54" i="1" s="1"/>
  <c r="G58" i="1" s="1"/>
  <c r="H43" i="1"/>
  <c r="B46" i="1"/>
  <c r="B45" i="1"/>
  <c r="C43" i="1"/>
  <c r="C46" i="1"/>
  <c r="C45" i="1"/>
  <c r="C42" i="1"/>
  <c r="C44" i="1"/>
  <c r="H42" i="1"/>
  <c r="H44" i="1"/>
  <c r="G43" i="1"/>
  <c r="G46" i="1"/>
  <c r="B42" i="1"/>
  <c r="B43" i="1"/>
  <c r="B44" i="1"/>
  <c r="H46" i="1"/>
  <c r="H45" i="1"/>
  <c r="G45" i="1"/>
  <c r="G42" i="1"/>
  <c r="G44" i="1"/>
  <c r="D35" i="1"/>
  <c r="C73" i="1" l="1"/>
  <c r="A73" i="1" s="1"/>
  <c r="B73" i="1" s="1"/>
  <c r="C75" i="1"/>
  <c r="C70" i="1"/>
  <c r="C74" i="1"/>
  <c r="A74" i="1" s="1"/>
  <c r="B74" i="1" s="1"/>
  <c r="H75" i="1"/>
  <c r="F75" i="1" s="1"/>
  <c r="G75" i="1" s="1"/>
  <c r="H73" i="1"/>
  <c r="F73" i="1" s="1"/>
  <c r="G73" i="1" s="1"/>
  <c r="H71" i="1"/>
  <c r="F71" i="1" s="1"/>
  <c r="G71" i="1" s="1"/>
  <c r="H74" i="1"/>
  <c r="F74" i="1" s="1"/>
  <c r="G74" i="1" s="1"/>
  <c r="H72" i="1"/>
  <c r="F72" i="1" s="1"/>
  <c r="G72" i="1" s="1"/>
  <c r="H70" i="1"/>
  <c r="C72" i="1"/>
  <c r="A72" i="1" s="1"/>
  <c r="B72" i="1" s="1"/>
  <c r="C71" i="1"/>
  <c r="A71" i="1" s="1"/>
  <c r="B71" i="1" s="1"/>
  <c r="A75" i="1"/>
  <c r="B75" i="1" s="1"/>
  <c r="B63" i="1"/>
  <c r="C63" i="1" s="1"/>
  <c r="G67" i="1"/>
  <c r="B64" i="1"/>
  <c r="C64" i="1" s="1"/>
  <c r="B66" i="1"/>
  <c r="C66" i="1" s="1"/>
  <c r="B65" i="1"/>
  <c r="C65" i="1" s="1"/>
  <c r="B67" i="1"/>
  <c r="C67" i="1" s="1"/>
  <c r="G65" i="1"/>
  <c r="H65" i="1" s="1"/>
  <c r="H67" i="1"/>
  <c r="G66" i="1"/>
  <c r="H66" i="1" s="1"/>
  <c r="G63" i="1"/>
  <c r="H63" i="1" s="1"/>
  <c r="G64" i="1"/>
  <c r="H64" i="1" s="1"/>
  <c r="F70" i="1" l="1"/>
  <c r="I78" i="1"/>
  <c r="A70" i="1"/>
  <c r="D78" i="1"/>
  <c r="I87" i="1" l="1"/>
  <c r="H151" i="1" s="1"/>
  <c r="D87" i="1"/>
  <c r="G70" i="1"/>
  <c r="G78" i="1" s="1"/>
  <c r="F78" i="1"/>
  <c r="F79" i="1" s="1"/>
  <c r="B70" i="1"/>
  <c r="A78" i="1"/>
  <c r="A79" i="1" s="1"/>
  <c r="H142" i="1" l="1"/>
  <c r="H152" i="1" s="1"/>
  <c r="C142" i="1"/>
  <c r="C152" i="1" s="1"/>
  <c r="C151" i="1"/>
  <c r="F80" i="1"/>
  <c r="I79" i="1"/>
  <c r="H79" i="1"/>
  <c r="H78" i="1"/>
  <c r="G87" i="1" s="1"/>
  <c r="A80" i="1"/>
  <c r="D79" i="1"/>
  <c r="D73" i="1" s="1"/>
  <c r="C79" i="1"/>
  <c r="B78" i="1"/>
  <c r="C78" i="1"/>
  <c r="I88" i="1" l="1"/>
  <c r="G93" i="1" s="1"/>
  <c r="G142" i="1"/>
  <c r="G152" i="1" s="1"/>
  <c r="H87" i="1"/>
  <c r="B87" i="1"/>
  <c r="B142" i="1" s="1"/>
  <c r="B152" i="1" s="1"/>
  <c r="C87" i="1"/>
  <c r="B151" i="1" s="1"/>
  <c r="B79" i="1"/>
  <c r="D88" i="1"/>
  <c r="G79" i="1"/>
  <c r="I80" i="1"/>
  <c r="H80" i="1"/>
  <c r="F81" i="1"/>
  <c r="C80" i="1"/>
  <c r="D80" i="1"/>
  <c r="A81" i="1"/>
  <c r="H88" i="1" l="1"/>
  <c r="G88" i="1"/>
  <c r="G91" i="1"/>
  <c r="G151" i="1"/>
  <c r="B93" i="1"/>
  <c r="B91" i="1"/>
  <c r="B88" i="1"/>
  <c r="C88" i="1"/>
  <c r="G80" i="1"/>
  <c r="B80" i="1"/>
  <c r="I81" i="1"/>
  <c r="H81" i="1"/>
  <c r="F82" i="1"/>
  <c r="C81" i="1"/>
  <c r="A82" i="1"/>
  <c r="D81" i="1"/>
  <c r="G92" i="1" l="1"/>
  <c r="G94" i="1" s="1"/>
  <c r="I92" i="1" s="1"/>
  <c r="H91" i="1"/>
  <c r="I86" i="1"/>
  <c r="D86" i="1"/>
  <c r="B95" i="1" s="1"/>
  <c r="C91" i="1"/>
  <c r="B92" i="1"/>
  <c r="G81" i="1"/>
  <c r="B81" i="1"/>
  <c r="I82" i="1"/>
  <c r="H82" i="1"/>
  <c r="D82" i="1"/>
  <c r="C82" i="1"/>
  <c r="G95" i="1" l="1"/>
  <c r="I89" i="1"/>
  <c r="I91" i="1"/>
  <c r="B94" i="1"/>
  <c r="D92" i="1" s="1"/>
  <c r="D89" i="1"/>
  <c r="A100" i="1" s="1"/>
  <c r="G82" i="1"/>
  <c r="B82" i="1"/>
  <c r="D91" i="1" l="1"/>
  <c r="D93" i="1" s="1"/>
  <c r="D95" i="1" s="1"/>
  <c r="F100" i="1"/>
  <c r="H109" i="1"/>
  <c r="I93" i="1"/>
  <c r="I94" i="1" s="1"/>
  <c r="C109" i="1"/>
  <c r="I95" i="1" l="1"/>
  <c r="H93" i="1" s="1"/>
  <c r="I96" i="1" s="1"/>
  <c r="I98" i="1" s="1"/>
  <c r="I101" i="1" s="1"/>
  <c r="H102" i="1"/>
  <c r="G102" i="1"/>
  <c r="I102" i="1"/>
  <c r="D102" i="1"/>
  <c r="C102" i="1"/>
  <c r="B102" i="1"/>
  <c r="D94" i="1"/>
  <c r="C93" i="1" s="1"/>
  <c r="C92" i="1" s="1"/>
  <c r="H143" i="1" l="1"/>
  <c r="H150" i="1"/>
  <c r="G96" i="1"/>
  <c r="G98" i="1" s="1"/>
  <c r="H96" i="1"/>
  <c r="H98" i="1" s="1"/>
  <c r="H92" i="1"/>
  <c r="G106" i="1"/>
  <c r="G107" i="1"/>
  <c r="B106" i="1"/>
  <c r="C96" i="1"/>
  <c r="C98" i="1" s="1"/>
  <c r="B150" i="1" s="1"/>
  <c r="B96" i="1"/>
  <c r="B98" i="1" s="1"/>
  <c r="G143" i="1" l="1"/>
  <c r="G101" i="1"/>
  <c r="H101" i="1"/>
  <c r="G150" i="1"/>
  <c r="B143" i="1"/>
  <c r="B101" i="1"/>
  <c r="C101" i="1"/>
  <c r="D96" i="1"/>
  <c r="D98" i="1" s="1"/>
  <c r="I100" i="1" l="1"/>
  <c r="G105" i="1"/>
  <c r="B105" i="1"/>
  <c r="C105" i="1" s="1"/>
  <c r="D111" i="1" s="1"/>
  <c r="C143" i="1"/>
  <c r="D101" i="1"/>
  <c r="C150" i="1"/>
  <c r="H105" i="1" l="1"/>
  <c r="G108" i="1"/>
  <c r="I106" i="1" s="1"/>
  <c r="G109" i="1"/>
  <c r="I103" i="1"/>
  <c r="B107" i="1"/>
  <c r="B108" i="1" s="1"/>
  <c r="D100" i="1"/>
  <c r="H123" i="1" l="1"/>
  <c r="F114" i="1"/>
  <c r="I105" i="1"/>
  <c r="I107" i="1" s="1"/>
  <c r="I108" i="1" s="1"/>
  <c r="H107" i="1"/>
  <c r="D103" i="1"/>
  <c r="B109" i="1"/>
  <c r="C111" i="1" s="1"/>
  <c r="D106" i="1"/>
  <c r="D105" i="1"/>
  <c r="I109" i="1" l="1"/>
  <c r="I116" i="1"/>
  <c r="G116" i="1"/>
  <c r="H116" i="1"/>
  <c r="I110" i="1"/>
  <c r="I112" i="1" s="1"/>
  <c r="H106" i="1"/>
  <c r="H110" i="1"/>
  <c r="H112" i="1" s="1"/>
  <c r="G110" i="1"/>
  <c r="G112" i="1" s="1"/>
  <c r="A114" i="1"/>
  <c r="D107" i="1"/>
  <c r="D108" i="1" s="1"/>
  <c r="C123" i="1"/>
  <c r="G120" i="1" l="1"/>
  <c r="H115" i="1"/>
  <c r="G149" i="1"/>
  <c r="I115" i="1"/>
  <c r="H149" i="1"/>
  <c r="H144" i="1"/>
  <c r="G144" i="1"/>
  <c r="G115" i="1"/>
  <c r="D109" i="1"/>
  <c r="C107" i="1" s="1"/>
  <c r="D110" i="1" s="1"/>
  <c r="D112" i="1" s="1"/>
  <c r="D116" i="1"/>
  <c r="B116" i="1"/>
  <c r="C116" i="1"/>
  <c r="G121" i="1" l="1"/>
  <c r="I114" i="1"/>
  <c r="G119" i="1"/>
  <c r="C144" i="1"/>
  <c r="D115" i="1"/>
  <c r="C149" i="1"/>
  <c r="C106" i="1"/>
  <c r="B110" i="1"/>
  <c r="B112" i="1" s="1"/>
  <c r="C110" i="1"/>
  <c r="C112" i="1" s="1"/>
  <c r="B120" i="1"/>
  <c r="G123" i="1" l="1"/>
  <c r="I117" i="1"/>
  <c r="H119" i="1"/>
  <c r="G122" i="1"/>
  <c r="I120" i="1" s="1"/>
  <c r="C115" i="1"/>
  <c r="B149" i="1"/>
  <c r="B121" i="1"/>
  <c r="B115" i="1"/>
  <c r="B144" i="1"/>
  <c r="I119" i="1" l="1"/>
  <c r="H137" i="1"/>
  <c r="F128" i="1"/>
  <c r="D114" i="1"/>
  <c r="B119" i="1"/>
  <c r="B122" i="1" s="1"/>
  <c r="D120" i="1" s="1"/>
  <c r="G130" i="1" l="1"/>
  <c r="I130" i="1"/>
  <c r="H130" i="1"/>
  <c r="F156" i="1"/>
  <c r="I121" i="1"/>
  <c r="I122" i="1" s="1"/>
  <c r="B123" i="1"/>
  <c r="D117" i="1"/>
  <c r="D119" i="1"/>
  <c r="C119" i="1"/>
  <c r="G134" i="1" l="1"/>
  <c r="I123" i="1"/>
  <c r="H121" i="1" s="1"/>
  <c r="H158" i="1"/>
  <c r="G158" i="1"/>
  <c r="I158" i="1"/>
  <c r="A128" i="1"/>
  <c r="A156" i="1" s="1"/>
  <c r="C137" i="1"/>
  <c r="D121" i="1"/>
  <c r="D122" i="1" s="1"/>
  <c r="G162" i="1" l="1"/>
  <c r="G124" i="1"/>
  <c r="G126" i="1" s="1"/>
  <c r="I124" i="1"/>
  <c r="I126" i="1" s="1"/>
  <c r="H124" i="1"/>
  <c r="H126" i="1" s="1"/>
  <c r="H120" i="1"/>
  <c r="C130" i="1"/>
  <c r="B130" i="1"/>
  <c r="D130" i="1"/>
  <c r="D158" i="1"/>
  <c r="C158" i="1"/>
  <c r="B158" i="1"/>
  <c r="D123" i="1"/>
  <c r="C121" i="1" s="1"/>
  <c r="H129" i="1" l="1"/>
  <c r="G148" i="1"/>
  <c r="G129" i="1"/>
  <c r="G145" i="1"/>
  <c r="H148" i="1"/>
  <c r="H145" i="1"/>
  <c r="I129" i="1"/>
  <c r="B134" i="1"/>
  <c r="B162" i="1"/>
  <c r="D124" i="1"/>
  <c r="D126" i="1" s="1"/>
  <c r="B124" i="1"/>
  <c r="B126" i="1" s="1"/>
  <c r="C124" i="1"/>
  <c r="C126" i="1" s="1"/>
  <c r="C120" i="1"/>
  <c r="I128" i="1" l="1"/>
  <c r="G135" i="1"/>
  <c r="G133" i="1"/>
  <c r="B129" i="1"/>
  <c r="B145" i="1"/>
  <c r="B148" i="1"/>
  <c r="C129" i="1"/>
  <c r="C145" i="1"/>
  <c r="C148" i="1"/>
  <c r="D129" i="1"/>
  <c r="H133" i="1" l="1"/>
  <c r="I131" i="1"/>
  <c r="J84" i="1" s="1"/>
  <c r="G137" i="1"/>
  <c r="G136" i="1"/>
  <c r="I134" i="1" s="1"/>
  <c r="B133" i="1"/>
  <c r="D128" i="1"/>
  <c r="D131" i="1" s="1"/>
  <c r="E84" i="1" s="1"/>
  <c r="B135" i="1"/>
  <c r="B136" i="1" s="1"/>
  <c r="D134" i="1" s="1"/>
  <c r="I133" i="1" l="1"/>
  <c r="B137" i="1"/>
  <c r="C133" i="1"/>
  <c r="D133" i="1"/>
  <c r="I135" i="1" l="1"/>
  <c r="I137" i="1" s="1"/>
  <c r="D135" i="1"/>
  <c r="D136" i="1" s="1"/>
  <c r="I136" i="1" l="1"/>
  <c r="H135" i="1" s="1"/>
  <c r="D137" i="1"/>
  <c r="C135" i="1" s="1"/>
  <c r="G138" i="1" l="1"/>
  <c r="G140" i="1" s="1"/>
  <c r="H138" i="1"/>
  <c r="H140" i="1" s="1"/>
  <c r="I138" i="1"/>
  <c r="I140" i="1" s="1"/>
  <c r="H134" i="1"/>
  <c r="C134" i="1"/>
  <c r="D138" i="1"/>
  <c r="D140" i="1" s="1"/>
  <c r="B138" i="1"/>
  <c r="B140" i="1" s="1"/>
  <c r="C138" i="1"/>
  <c r="C140" i="1" s="1"/>
  <c r="I157" i="1" l="1"/>
  <c r="H147" i="1"/>
  <c r="H146" i="1"/>
  <c r="G157" i="1"/>
  <c r="G146" i="1"/>
  <c r="H157" i="1"/>
  <c r="G147" i="1"/>
  <c r="B147" i="1"/>
  <c r="C157" i="1"/>
  <c r="D157" i="1"/>
  <c r="C147" i="1"/>
  <c r="C146" i="1"/>
  <c r="B146" i="1"/>
  <c r="B157" i="1"/>
  <c r="B212" i="1" s="1"/>
  <c r="B222" i="1" s="1"/>
  <c r="I156" i="1" l="1"/>
  <c r="H212" i="1"/>
  <c r="H222" i="1" s="1"/>
  <c r="G163" i="1"/>
  <c r="H221" i="1"/>
  <c r="G161" i="1"/>
  <c r="G221" i="1"/>
  <c r="G212" i="1"/>
  <c r="G222" i="1" s="1"/>
  <c r="B221" i="1"/>
  <c r="B161" i="1"/>
  <c r="C212" i="1"/>
  <c r="C222" i="1" s="1"/>
  <c r="D156" i="1"/>
  <c r="C221" i="1"/>
  <c r="B163" i="1"/>
  <c r="B164" i="1" l="1"/>
  <c r="D162" i="1" s="1"/>
  <c r="G164" i="1"/>
  <c r="I162" i="1" s="1"/>
  <c r="I159" i="1"/>
  <c r="G165" i="1"/>
  <c r="H161" i="1"/>
  <c r="B165" i="1"/>
  <c r="D159" i="1"/>
  <c r="A170" i="1" s="1"/>
  <c r="C161" i="1"/>
  <c r="D161" i="1" l="1"/>
  <c r="D163" i="1" s="1"/>
  <c r="D164" i="1" s="1"/>
  <c r="I161" i="1"/>
  <c r="I163" i="1" s="1"/>
  <c r="I165" i="1" s="1"/>
  <c r="H179" i="1"/>
  <c r="F170" i="1"/>
  <c r="C163" i="1"/>
  <c r="C162" i="1" s="1"/>
  <c r="C179" i="1"/>
  <c r="D165" i="1" l="1"/>
  <c r="I164" i="1"/>
  <c r="H163" i="1" s="1"/>
  <c r="H166" i="1" s="1"/>
  <c r="H168" i="1" s="1"/>
  <c r="H162" i="1"/>
  <c r="I172" i="1"/>
  <c r="G172" i="1"/>
  <c r="H172" i="1"/>
  <c r="D166" i="1"/>
  <c r="D168" i="1" s="1"/>
  <c r="C220" i="1" s="1"/>
  <c r="B166" i="1"/>
  <c r="B168" i="1" s="1"/>
  <c r="B171" i="1" s="1"/>
  <c r="C166" i="1"/>
  <c r="C168" i="1" s="1"/>
  <c r="B220" i="1" s="1"/>
  <c r="D172" i="1"/>
  <c r="C172" i="1"/>
  <c r="B172" i="1"/>
  <c r="D171" i="1" l="1"/>
  <c r="B177" i="1" s="1"/>
  <c r="B213" i="1"/>
  <c r="I166" i="1"/>
  <c r="I168" i="1" s="1"/>
  <c r="I171" i="1" s="1"/>
  <c r="G220" i="1"/>
  <c r="H171" i="1"/>
  <c r="G166" i="1"/>
  <c r="G168" i="1" s="1"/>
  <c r="G213" i="1" s="1"/>
  <c r="G176" i="1"/>
  <c r="C171" i="1"/>
  <c r="B175" i="1" s="1"/>
  <c r="C213" i="1"/>
  <c r="B176" i="1"/>
  <c r="H220" i="1" l="1"/>
  <c r="G171" i="1"/>
  <c r="G175" i="1" s="1"/>
  <c r="H175" i="1" s="1"/>
  <c r="H176" i="1" s="1"/>
  <c r="H213" i="1"/>
  <c r="G177" i="1"/>
  <c r="D170" i="1"/>
  <c r="D173" i="1" s="1"/>
  <c r="B178" i="1"/>
  <c r="D176" i="1" s="1"/>
  <c r="C175" i="1"/>
  <c r="I170" i="1" l="1"/>
  <c r="G179" i="1" s="1"/>
  <c r="H177" i="1" s="1"/>
  <c r="B179" i="1"/>
  <c r="G178" i="1"/>
  <c r="A184" i="1"/>
  <c r="D175" i="1"/>
  <c r="D177" i="1" s="1"/>
  <c r="D178" i="1" s="1"/>
  <c r="C193" i="1"/>
  <c r="I173" i="1" l="1"/>
  <c r="H193" i="1" s="1"/>
  <c r="I176" i="1"/>
  <c r="I175" i="1"/>
  <c r="I180" i="1"/>
  <c r="G180" i="1"/>
  <c r="H180" i="1"/>
  <c r="D179" i="1"/>
  <c r="C177" i="1" s="1"/>
  <c r="C186" i="1"/>
  <c r="B186" i="1"/>
  <c r="D186" i="1"/>
  <c r="H182" i="1" l="1"/>
  <c r="H185" i="1" s="1"/>
  <c r="G182" i="1"/>
  <c r="F184" i="1"/>
  <c r="H186" i="1" s="1"/>
  <c r="I182" i="1"/>
  <c r="H214" i="1" s="1"/>
  <c r="G186" i="1"/>
  <c r="I185" i="1"/>
  <c r="G185" i="1"/>
  <c r="G214" i="1"/>
  <c r="I177" i="1"/>
  <c r="I178" i="1" s="1"/>
  <c r="D180" i="1"/>
  <c r="D182" i="1" s="1"/>
  <c r="C176" i="1"/>
  <c r="B180" i="1"/>
  <c r="B182" i="1" s="1"/>
  <c r="C180" i="1"/>
  <c r="C182" i="1" s="1"/>
  <c r="B190" i="1"/>
  <c r="H219" i="1" l="1"/>
  <c r="I186" i="1"/>
  <c r="I184" i="1" s="1"/>
  <c r="G219" i="1"/>
  <c r="G189" i="1"/>
  <c r="G190" i="1"/>
  <c r="I179" i="1"/>
  <c r="B219" i="1"/>
  <c r="C185" i="1"/>
  <c r="B185" i="1"/>
  <c r="B214" i="1"/>
  <c r="D185" i="1"/>
  <c r="C214" i="1"/>
  <c r="C219" i="1"/>
  <c r="G191" i="1" l="1"/>
  <c r="G192" i="1"/>
  <c r="I190" i="1" s="1"/>
  <c r="H189" i="1"/>
  <c r="H190" i="1" s="1"/>
  <c r="G193" i="1"/>
  <c r="H191" i="1" s="1"/>
  <c r="G194" i="1" s="1"/>
  <c r="I187" i="1"/>
  <c r="B189" i="1"/>
  <c r="B191" i="1"/>
  <c r="D184" i="1"/>
  <c r="D187" i="1" s="1"/>
  <c r="I189" i="1" l="1"/>
  <c r="I191" i="1" s="1"/>
  <c r="I192" i="1" s="1"/>
  <c r="H207" i="1"/>
  <c r="F198" i="1"/>
  <c r="G196" i="1"/>
  <c r="I194" i="1"/>
  <c r="I196" i="1" s="1"/>
  <c r="H194" i="1"/>
  <c r="H196" i="1" s="1"/>
  <c r="C189" i="1"/>
  <c r="B192" i="1"/>
  <c r="D190" i="1" s="1"/>
  <c r="A198" i="1"/>
  <c r="B193" i="1"/>
  <c r="H199" i="1" l="1"/>
  <c r="G218" i="1"/>
  <c r="G199" i="1"/>
  <c r="G215" i="1"/>
  <c r="H215" i="1"/>
  <c r="I199" i="1"/>
  <c r="H218" i="1"/>
  <c r="I193" i="1"/>
  <c r="G200" i="1"/>
  <c r="I200" i="1"/>
  <c r="F226" i="1"/>
  <c r="H200" i="1"/>
  <c r="D189" i="1"/>
  <c r="D191" i="1" s="1"/>
  <c r="D192" i="1" s="1"/>
  <c r="C207" i="1"/>
  <c r="H228" i="1" l="1"/>
  <c r="I228" i="1"/>
  <c r="G228" i="1"/>
  <c r="G203" i="1"/>
  <c r="G204" i="1"/>
  <c r="I198" i="1"/>
  <c r="G205" i="1"/>
  <c r="D193" i="1"/>
  <c r="C200" i="1"/>
  <c r="A226" i="1"/>
  <c r="B200" i="1"/>
  <c r="D200" i="1"/>
  <c r="G206" i="1" l="1"/>
  <c r="I204" i="1" s="1"/>
  <c r="H203" i="1"/>
  <c r="H204" i="1" s="1"/>
  <c r="G232" i="1"/>
  <c r="G207" i="1"/>
  <c r="H205" i="1" s="1"/>
  <c r="I208" i="1" s="1"/>
  <c r="I201" i="1"/>
  <c r="J154" i="1" s="1"/>
  <c r="C191" i="1"/>
  <c r="C194" i="1" s="1"/>
  <c r="C196" i="1" s="1"/>
  <c r="D228" i="1"/>
  <c r="C228" i="1"/>
  <c r="B228" i="1"/>
  <c r="B204" i="1"/>
  <c r="H208" i="1" l="1"/>
  <c r="H210" i="1" s="1"/>
  <c r="I203" i="1"/>
  <c r="I205" i="1" s="1"/>
  <c r="I206" i="1" s="1"/>
  <c r="G208" i="1"/>
  <c r="G210" i="1" s="1"/>
  <c r="G227" i="1" s="1"/>
  <c r="I210" i="1"/>
  <c r="D194" i="1"/>
  <c r="D196" i="1" s="1"/>
  <c r="C215" i="1" s="1"/>
  <c r="C199" i="1"/>
  <c r="B218" i="1"/>
  <c r="B194" i="1"/>
  <c r="B196" i="1" s="1"/>
  <c r="B199" i="1" s="1"/>
  <c r="C190" i="1"/>
  <c r="B232" i="1"/>
  <c r="G216" i="1" l="1"/>
  <c r="H227" i="1"/>
  <c r="G217" i="1"/>
  <c r="G282" i="1"/>
  <c r="G292" i="1" s="1"/>
  <c r="I207" i="1"/>
  <c r="I227" i="1"/>
  <c r="H217" i="1"/>
  <c r="H216" i="1"/>
  <c r="C218" i="1"/>
  <c r="B215" i="1"/>
  <c r="D199" i="1"/>
  <c r="B205" i="1" s="1"/>
  <c r="B203" i="1"/>
  <c r="D198" i="1" l="1"/>
  <c r="D201" i="1" s="1"/>
  <c r="E154" i="1" s="1"/>
  <c r="G231" i="1"/>
  <c r="G291" i="1"/>
  <c r="I226" i="1"/>
  <c r="H291" i="1"/>
  <c r="H282" i="1"/>
  <c r="H292" i="1" s="1"/>
  <c r="G233" i="1"/>
  <c r="C203" i="1"/>
  <c r="B206" i="1"/>
  <c r="D204" i="1" s="1"/>
  <c r="B207" i="1" l="1"/>
  <c r="G234" i="1"/>
  <c r="I232" i="1" s="1"/>
  <c r="H231" i="1"/>
  <c r="H232" i="1" s="1"/>
  <c r="I231" i="1"/>
  <c r="I229" i="1"/>
  <c r="G235" i="1"/>
  <c r="H233" i="1" s="1"/>
  <c r="I236" i="1" s="1"/>
  <c r="D203" i="1"/>
  <c r="D205" i="1" s="1"/>
  <c r="D207" i="1" s="1"/>
  <c r="I238" i="1" l="1"/>
  <c r="I241" i="1" s="1"/>
  <c r="I233" i="1"/>
  <c r="I234" i="1" s="1"/>
  <c r="H236" i="1"/>
  <c r="H238" i="1" s="1"/>
  <c r="F240" i="1"/>
  <c r="H249" i="1"/>
  <c r="G236" i="1"/>
  <c r="G238" i="1" s="1"/>
  <c r="D206" i="1"/>
  <c r="C205" i="1" s="1"/>
  <c r="C204" i="1" s="1"/>
  <c r="H283" i="1" l="1"/>
  <c r="I235" i="1"/>
  <c r="H290" i="1"/>
  <c r="H242" i="1"/>
  <c r="I242" i="1"/>
  <c r="G247" i="1" s="1"/>
  <c r="G242" i="1"/>
  <c r="G283" i="1"/>
  <c r="G241" i="1"/>
  <c r="H241" i="1"/>
  <c r="G290" i="1"/>
  <c r="D208" i="1"/>
  <c r="D210" i="1" s="1"/>
  <c r="B208" i="1"/>
  <c r="B210" i="1" s="1"/>
  <c r="C208" i="1"/>
  <c r="C210" i="1" s="1"/>
  <c r="G245" i="1" l="1"/>
  <c r="G246" i="1"/>
  <c r="I240" i="1"/>
  <c r="C227" i="1"/>
  <c r="B217" i="1"/>
  <c r="C217" i="1"/>
  <c r="D227" i="1"/>
  <c r="C216" i="1"/>
  <c r="B216" i="1"/>
  <c r="B227" i="1"/>
  <c r="B282" i="1" s="1"/>
  <c r="B292" i="1" s="1"/>
  <c r="G248" i="1" l="1"/>
  <c r="I246" i="1" s="1"/>
  <c r="H245" i="1"/>
  <c r="G249" i="1"/>
  <c r="H247" i="1" s="1"/>
  <c r="I243" i="1"/>
  <c r="B231" i="1"/>
  <c r="B291" i="1"/>
  <c r="B233" i="1"/>
  <c r="B234" i="1" s="1"/>
  <c r="D232" i="1" s="1"/>
  <c r="C291" i="1"/>
  <c r="C282" i="1"/>
  <c r="C292" i="1" s="1"/>
  <c r="D226" i="1"/>
  <c r="I245" i="1" l="1"/>
  <c r="H246" i="1"/>
  <c r="I250" i="1"/>
  <c r="I252" i="1" s="1"/>
  <c r="H250" i="1"/>
  <c r="H252" i="1" s="1"/>
  <c r="G250" i="1"/>
  <c r="G252" i="1" s="1"/>
  <c r="F254" i="1"/>
  <c r="H263" i="1"/>
  <c r="I247" i="1"/>
  <c r="I249" i="1" s="1"/>
  <c r="C231" i="1"/>
  <c r="D231" i="1"/>
  <c r="D233" i="1" s="1"/>
  <c r="D235" i="1" s="1"/>
  <c r="B235" i="1"/>
  <c r="D229" i="1"/>
  <c r="A240" i="1" s="1"/>
  <c r="I248" i="1" l="1"/>
  <c r="I256" i="1"/>
  <c r="G256" i="1"/>
  <c r="H256" i="1"/>
  <c r="H284" i="1"/>
  <c r="H289" i="1"/>
  <c r="I255" i="1"/>
  <c r="G255" i="1"/>
  <c r="G284" i="1"/>
  <c r="H255" i="1"/>
  <c r="G289" i="1"/>
  <c r="C249" i="1"/>
  <c r="D234" i="1"/>
  <c r="C233" i="1" s="1"/>
  <c r="G260" i="1" l="1"/>
  <c r="G259" i="1"/>
  <c r="G261" i="1"/>
  <c r="I254" i="1"/>
  <c r="B242" i="1"/>
  <c r="C242" i="1"/>
  <c r="D242" i="1"/>
  <c r="C232" i="1"/>
  <c r="B236" i="1"/>
  <c r="B238" i="1" s="1"/>
  <c r="D236" i="1"/>
  <c r="D238" i="1" s="1"/>
  <c r="C236" i="1"/>
  <c r="C238" i="1" s="1"/>
  <c r="G263" i="1" l="1"/>
  <c r="H261" i="1" s="1"/>
  <c r="I257" i="1"/>
  <c r="H259" i="1"/>
  <c r="G262" i="1"/>
  <c r="I260" i="1" s="1"/>
  <c r="B246" i="1"/>
  <c r="C283" i="1"/>
  <c r="C290" i="1"/>
  <c r="D241" i="1"/>
  <c r="C241" i="1"/>
  <c r="B290" i="1"/>
  <c r="B283" i="1"/>
  <c r="B241" i="1"/>
  <c r="H260" i="1" l="1"/>
  <c r="I264" i="1"/>
  <c r="I266" i="1" s="1"/>
  <c r="G264" i="1"/>
  <c r="G266" i="1" s="1"/>
  <c r="H264" i="1"/>
  <c r="H266" i="1" s="1"/>
  <c r="I259" i="1"/>
  <c r="F268" i="1"/>
  <c r="H277" i="1"/>
  <c r="B245" i="1"/>
  <c r="D240" i="1"/>
  <c r="B247" i="1"/>
  <c r="B248" i="1" l="1"/>
  <c r="D246" i="1" s="1"/>
  <c r="G285" i="1"/>
  <c r="G269" i="1"/>
  <c r="I270" i="1"/>
  <c r="F296" i="1"/>
  <c r="G270" i="1"/>
  <c r="H270" i="1"/>
  <c r="G288" i="1"/>
  <c r="H269" i="1"/>
  <c r="I269" i="1"/>
  <c r="H285" i="1"/>
  <c r="H288" i="1"/>
  <c r="I261" i="1"/>
  <c r="I262" i="1" s="1"/>
  <c r="D243" i="1"/>
  <c r="B249" i="1"/>
  <c r="C247" i="1" s="1"/>
  <c r="C245" i="1"/>
  <c r="D245" i="1"/>
  <c r="I268" i="1" l="1"/>
  <c r="G275" i="1"/>
  <c r="I263" i="1"/>
  <c r="G273" i="1"/>
  <c r="G274" i="1"/>
  <c r="G298" i="1"/>
  <c r="H298" i="1"/>
  <c r="I298" i="1"/>
  <c r="A254" i="1"/>
  <c r="C246" i="1"/>
  <c r="C250" i="1"/>
  <c r="C252" i="1" s="1"/>
  <c r="D250" i="1"/>
  <c r="D252" i="1" s="1"/>
  <c r="D247" i="1"/>
  <c r="D249" i="1" s="1"/>
  <c r="B250" i="1"/>
  <c r="B252" i="1" s="1"/>
  <c r="C263" i="1"/>
  <c r="G277" i="1" l="1"/>
  <c r="H275" i="1" s="1"/>
  <c r="I271" i="1"/>
  <c r="G302" i="1"/>
  <c r="H273" i="1"/>
  <c r="G276" i="1"/>
  <c r="I274" i="1" s="1"/>
  <c r="D248" i="1"/>
  <c r="C284" i="1"/>
  <c r="C289" i="1"/>
  <c r="D255" i="1"/>
  <c r="C256" i="1"/>
  <c r="B256" i="1"/>
  <c r="D256" i="1"/>
  <c r="C255" i="1"/>
  <c r="B289" i="1"/>
  <c r="B255" i="1"/>
  <c r="B284" i="1"/>
  <c r="H274" i="1" l="1"/>
  <c r="I273" i="1"/>
  <c r="I275" i="1" s="1"/>
  <c r="I276" i="1" s="1"/>
  <c r="I278" i="1"/>
  <c r="I280" i="1" s="1"/>
  <c r="G278" i="1"/>
  <c r="G280" i="1" s="1"/>
  <c r="H278" i="1"/>
  <c r="H280" i="1" s="1"/>
  <c r="J224" i="1"/>
  <c r="B260" i="1"/>
  <c r="B259" i="1"/>
  <c r="D254" i="1"/>
  <c r="D257" i="1" s="1"/>
  <c r="B261" i="1"/>
  <c r="I297" i="1" l="1"/>
  <c r="H287" i="1"/>
  <c r="H286" i="1"/>
  <c r="H297" i="1"/>
  <c r="G287" i="1"/>
  <c r="G297" i="1"/>
  <c r="G286" i="1"/>
  <c r="I277" i="1"/>
  <c r="B263" i="1"/>
  <c r="C261" i="1" s="1"/>
  <c r="A268" i="1"/>
  <c r="C259" i="1"/>
  <c r="B262" i="1"/>
  <c r="D260" i="1" s="1"/>
  <c r="I296" i="1" l="1"/>
  <c r="G303" i="1"/>
  <c r="H352" i="1"/>
  <c r="H362" i="1" s="1"/>
  <c r="H361" i="1"/>
  <c r="G352" i="1"/>
  <c r="G362" i="1" s="1"/>
  <c r="G301" i="1"/>
  <c r="G361" i="1"/>
  <c r="C260" i="1"/>
  <c r="C264" i="1"/>
  <c r="C266" i="1" s="1"/>
  <c r="D264" i="1"/>
  <c r="D266" i="1" s="1"/>
  <c r="D259" i="1"/>
  <c r="D261" i="1" s="1"/>
  <c r="D263" i="1" s="1"/>
  <c r="C277" i="1"/>
  <c r="B264" i="1"/>
  <c r="B266" i="1" s="1"/>
  <c r="I299" i="1" l="1"/>
  <c r="G305" i="1"/>
  <c r="H303" i="1" s="1"/>
  <c r="H301" i="1"/>
  <c r="G304" i="1"/>
  <c r="I302" i="1" s="1"/>
  <c r="D262" i="1"/>
  <c r="B285" i="1"/>
  <c r="B269" i="1"/>
  <c r="A296" i="1"/>
  <c r="B270" i="1"/>
  <c r="C270" i="1"/>
  <c r="D270" i="1"/>
  <c r="B288" i="1"/>
  <c r="C269" i="1"/>
  <c r="C285" i="1"/>
  <c r="C288" i="1"/>
  <c r="D269" i="1"/>
  <c r="B273" i="1" l="1"/>
  <c r="H302" i="1"/>
  <c r="H308" i="1"/>
  <c r="F310" i="1"/>
  <c r="G308" i="1"/>
  <c r="H319" i="1"/>
  <c r="I308" i="1"/>
  <c r="I301" i="1"/>
  <c r="H306" i="1"/>
  <c r="I306" i="1"/>
  <c r="G306" i="1"/>
  <c r="C273" i="1"/>
  <c r="B275" i="1"/>
  <c r="D268" i="1"/>
  <c r="D271" i="1" s="1"/>
  <c r="E224" i="1" s="1"/>
  <c r="B274" i="1"/>
  <c r="D298" i="1"/>
  <c r="B298" i="1"/>
  <c r="C298" i="1"/>
  <c r="I303" i="1" l="1"/>
  <c r="I304" i="1" s="1"/>
  <c r="H360" i="1"/>
  <c r="H353" i="1"/>
  <c r="I311" i="1"/>
  <c r="G353" i="1"/>
  <c r="G311" i="1"/>
  <c r="H311" i="1"/>
  <c r="G360" i="1"/>
  <c r="H312" i="1"/>
  <c r="I312" i="1"/>
  <c r="G312" i="1"/>
  <c r="B302" i="1"/>
  <c r="B277" i="1"/>
  <c r="C275" i="1" s="1"/>
  <c r="B276" i="1"/>
  <c r="G317" i="1" l="1"/>
  <c r="I310" i="1"/>
  <c r="G316" i="1"/>
  <c r="G315" i="1"/>
  <c r="I305" i="1"/>
  <c r="C274" i="1"/>
  <c r="D278" i="1"/>
  <c r="D280" i="1" s="1"/>
  <c r="C278" i="1"/>
  <c r="C280" i="1" s="1"/>
  <c r="B278" i="1"/>
  <c r="B280" i="1" s="1"/>
  <c r="D274" i="1"/>
  <c r="D273" i="1"/>
  <c r="G319" i="1" l="1"/>
  <c r="I313" i="1"/>
  <c r="H315" i="1"/>
  <c r="G318" i="1"/>
  <c r="I316" i="1" s="1"/>
  <c r="B287" i="1"/>
  <c r="C297" i="1"/>
  <c r="C287" i="1"/>
  <c r="D297" i="1"/>
  <c r="C286" i="1"/>
  <c r="D275" i="1"/>
  <c r="D276" i="1" s="1"/>
  <c r="B297" i="1"/>
  <c r="B352" i="1" s="1"/>
  <c r="B362" i="1" s="1"/>
  <c r="B286" i="1"/>
  <c r="I315" i="1" l="1"/>
  <c r="I317" i="1" s="1"/>
  <c r="I319" i="1" s="1"/>
  <c r="G322" i="1"/>
  <c r="I322" i="1"/>
  <c r="H333" i="1"/>
  <c r="F324" i="1"/>
  <c r="H322" i="1"/>
  <c r="C361" i="1"/>
  <c r="C352" i="1"/>
  <c r="C362" i="1" s="1"/>
  <c r="B303" i="1"/>
  <c r="D296" i="1"/>
  <c r="B361" i="1"/>
  <c r="B301" i="1"/>
  <c r="D277" i="1"/>
  <c r="I326" i="1" l="1"/>
  <c r="G326" i="1"/>
  <c r="H326" i="1"/>
  <c r="I325" i="1"/>
  <c r="H359" i="1"/>
  <c r="H354" i="1"/>
  <c r="G359" i="1"/>
  <c r="H325" i="1"/>
  <c r="G325" i="1"/>
  <c r="G354" i="1"/>
  <c r="I318" i="1"/>
  <c r="H317" i="1" s="1"/>
  <c r="B304" i="1"/>
  <c r="D302" i="1" s="1"/>
  <c r="C301" i="1"/>
  <c r="D299" i="1"/>
  <c r="A310" i="1" s="1"/>
  <c r="B305" i="1"/>
  <c r="C303" i="1" s="1"/>
  <c r="H316" i="1" l="1"/>
  <c r="I320" i="1"/>
  <c r="H320" i="1"/>
  <c r="G320" i="1"/>
  <c r="G330" i="1"/>
  <c r="G329" i="1"/>
  <c r="G331" i="1"/>
  <c r="I324" i="1"/>
  <c r="D301" i="1"/>
  <c r="D303" i="1" s="1"/>
  <c r="D304" i="1" s="1"/>
  <c r="C302" i="1"/>
  <c r="D306" i="1"/>
  <c r="D308" i="1" s="1"/>
  <c r="C306" i="1"/>
  <c r="C308" i="1" s="1"/>
  <c r="B306" i="1"/>
  <c r="B308" i="1" s="1"/>
  <c r="C319" i="1"/>
  <c r="G332" i="1" l="1"/>
  <c r="I330" i="1" s="1"/>
  <c r="H329" i="1"/>
  <c r="G333" i="1"/>
  <c r="H331" i="1" s="1"/>
  <c r="I334" i="1" s="1"/>
  <c r="I327" i="1"/>
  <c r="D305" i="1"/>
  <c r="C353" i="1"/>
  <c r="C360" i="1"/>
  <c r="D311" i="1"/>
  <c r="B353" i="1"/>
  <c r="B311" i="1"/>
  <c r="B312" i="1"/>
  <c r="D312" i="1"/>
  <c r="C312" i="1"/>
  <c r="B360" i="1"/>
  <c r="C311" i="1"/>
  <c r="H334" i="1" l="1"/>
  <c r="H330" i="1"/>
  <c r="I329" i="1"/>
  <c r="I331" i="1" s="1"/>
  <c r="I332" i="1" s="1"/>
  <c r="G334" i="1"/>
  <c r="H336" i="1"/>
  <c r="F338" i="1"/>
  <c r="I336" i="1"/>
  <c r="G336" i="1"/>
  <c r="H347" i="1"/>
  <c r="B316" i="1"/>
  <c r="D310" i="1"/>
  <c r="B317" i="1"/>
  <c r="B315" i="1"/>
  <c r="H358" i="1" l="1"/>
  <c r="H355" i="1"/>
  <c r="I339" i="1"/>
  <c r="H339" i="1"/>
  <c r="G358" i="1"/>
  <c r="I333" i="1"/>
  <c r="G355" i="1"/>
  <c r="G339" i="1"/>
  <c r="H340" i="1"/>
  <c r="G340" i="1"/>
  <c r="I340" i="1"/>
  <c r="B318" i="1"/>
  <c r="D316" i="1" s="1"/>
  <c r="C315" i="1"/>
  <c r="B319" i="1"/>
  <c r="C317" i="1" s="1"/>
  <c r="D313" i="1"/>
  <c r="G344" i="1" l="1"/>
  <c r="G345" i="1"/>
  <c r="I338" i="1"/>
  <c r="G343" i="1"/>
  <c r="A324" i="1"/>
  <c r="D315" i="1"/>
  <c r="D317" i="1" s="1"/>
  <c r="D318" i="1" s="1"/>
  <c r="C333" i="1"/>
  <c r="G346" i="1" l="1"/>
  <c r="I344" i="1" s="1"/>
  <c r="H343" i="1"/>
  <c r="G347" i="1"/>
  <c r="H345" i="1" s="1"/>
  <c r="I341" i="1"/>
  <c r="D319" i="1"/>
  <c r="B326" i="1"/>
  <c r="D326" i="1"/>
  <c r="C326" i="1"/>
  <c r="H344" i="1" l="1"/>
  <c r="B330" i="1"/>
  <c r="I343" i="1"/>
  <c r="J294" i="1"/>
  <c r="I348" i="1"/>
  <c r="I350" i="1" s="1"/>
  <c r="G348" i="1"/>
  <c r="G350" i="1" s="1"/>
  <c r="G356" i="1" s="1"/>
  <c r="H348" i="1"/>
  <c r="H350" i="1" s="1"/>
  <c r="G357" i="1" s="1"/>
  <c r="I345" i="1"/>
  <c r="I347" i="1" s="1"/>
  <c r="D320" i="1"/>
  <c r="D322" i="1" s="1"/>
  <c r="B320" i="1"/>
  <c r="B322" i="1" s="1"/>
  <c r="C316" i="1"/>
  <c r="C320" i="1"/>
  <c r="C322" i="1" s="1"/>
  <c r="I346" i="1" l="1"/>
  <c r="H356" i="1"/>
  <c r="H357" i="1"/>
  <c r="C354" i="1"/>
  <c r="D325" i="1"/>
  <c r="B331" i="1" s="1"/>
  <c r="C359" i="1"/>
  <c r="C325" i="1"/>
  <c r="B359" i="1"/>
  <c r="B325" i="1"/>
  <c r="B354" i="1"/>
  <c r="B329" i="1" l="1"/>
  <c r="D324" i="1"/>
  <c r="D327" i="1" s="1"/>
  <c r="B333" i="1" l="1"/>
  <c r="C331" i="1" s="1"/>
  <c r="A338" i="1"/>
  <c r="B332" i="1"/>
  <c r="C329" i="1"/>
  <c r="C347" i="1" l="1"/>
  <c r="D330" i="1"/>
  <c r="D329" i="1"/>
  <c r="D331" i="1" l="1"/>
  <c r="B340" i="1"/>
  <c r="D340" i="1"/>
  <c r="C340" i="1"/>
  <c r="B344" i="1" l="1"/>
  <c r="D333" i="1"/>
  <c r="D332" i="1"/>
  <c r="D334" i="1" l="1"/>
  <c r="D336" i="1" s="1"/>
  <c r="C330" i="1"/>
  <c r="B334" i="1"/>
  <c r="B336" i="1" s="1"/>
  <c r="C334" i="1"/>
  <c r="C336" i="1" s="1"/>
  <c r="B358" i="1" l="1"/>
  <c r="C339" i="1"/>
  <c r="B339" i="1"/>
  <c r="B355" i="1"/>
  <c r="C358" i="1"/>
  <c r="C355" i="1"/>
  <c r="D339" i="1"/>
  <c r="B343" i="1" l="1"/>
  <c r="D338" i="1"/>
  <c r="D341" i="1" s="1"/>
  <c r="E294" i="1" s="1"/>
  <c r="B345" i="1"/>
  <c r="C343" i="1" l="1"/>
  <c r="B347" i="1"/>
  <c r="C345" i="1" s="1"/>
  <c r="B346" i="1"/>
  <c r="D344" i="1" l="1"/>
  <c r="D343" i="1"/>
  <c r="D345" i="1" l="1"/>
  <c r="D346" i="1" s="1"/>
  <c r="D348" i="1" l="1"/>
  <c r="D350" i="1" s="1"/>
  <c r="C344" i="1"/>
  <c r="C348" i="1"/>
  <c r="C350" i="1" s="1"/>
  <c r="B357" i="1" s="1"/>
  <c r="B348" i="1"/>
  <c r="B350" i="1" s="1"/>
  <c r="B356" i="1" s="1"/>
  <c r="D347" i="1"/>
  <c r="C357" i="1" l="1"/>
  <c r="C3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Городецкий</author>
  </authors>
  <commentList>
    <comment ref="D91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91" authorId="0" shapeId="0" xr:uid="{00000000-0006-0000-0000-000002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92" authorId="0" shapeId="0" xr:uid="{00000000-0006-0000-0000-000003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92" authorId="0" shapeId="0" xr:uid="{00000000-0006-0000-0000-000004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93" authorId="0" shapeId="0" xr:uid="{00000000-0006-0000-0000-000005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93" authorId="0" shapeId="0" xr:uid="{00000000-0006-0000-0000-000006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94" authorId="0" shapeId="0" xr:uid="{00000000-0006-0000-0000-000007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94" authorId="0" shapeId="0" xr:uid="{00000000-0006-0000-0000-000008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95" authorId="0" shapeId="0" xr:uid="{00000000-0006-0000-0000-000009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95" authorId="0" shapeId="0" xr:uid="{00000000-0006-0000-0000-00000A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105" authorId="0" shapeId="0" xr:uid="{00000000-0006-0000-0000-00000B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05" authorId="0" shapeId="0" xr:uid="{00000000-0006-0000-0000-00000C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06" authorId="0" shapeId="0" xr:uid="{00000000-0006-0000-0000-00000D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06" authorId="0" shapeId="0" xr:uid="{00000000-0006-0000-0000-00000E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07" authorId="0" shapeId="0" xr:uid="{00000000-0006-0000-0000-00000F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107" authorId="0" shapeId="0" xr:uid="{00000000-0006-0000-0000-000010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108" authorId="0" shapeId="0" xr:uid="{00000000-0006-0000-0000-000011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108" authorId="0" shapeId="0" xr:uid="{00000000-0006-0000-0000-000012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109" authorId="0" shapeId="0" xr:uid="{00000000-0006-0000-0000-000013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109" authorId="0" shapeId="0" xr:uid="{00000000-0006-0000-0000-000014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119" authorId="0" shapeId="0" xr:uid="{00000000-0006-0000-0000-000015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19" authorId="0" shapeId="0" xr:uid="{00000000-0006-0000-0000-000016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20" authorId="0" shapeId="0" xr:uid="{00000000-0006-0000-0000-000017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20" authorId="0" shapeId="0" xr:uid="{00000000-0006-0000-0000-000018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21" authorId="0" shapeId="0" xr:uid="{00000000-0006-0000-0000-000019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121" authorId="0" shapeId="0" xr:uid="{00000000-0006-0000-0000-00001A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122" authorId="0" shapeId="0" xr:uid="{00000000-0006-0000-0000-00001B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122" authorId="0" shapeId="0" xr:uid="{00000000-0006-0000-0000-00001C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123" authorId="0" shapeId="0" xr:uid="{00000000-0006-0000-0000-00001D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123" authorId="0" shapeId="0" xr:uid="{00000000-0006-0000-0000-00001E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133" authorId="0" shapeId="0" xr:uid="{00000000-0006-0000-0000-00001F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33" authorId="0" shapeId="0" xr:uid="{00000000-0006-0000-0000-000020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34" authorId="0" shapeId="0" xr:uid="{00000000-0006-0000-0000-000021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34" authorId="0" shapeId="0" xr:uid="{00000000-0006-0000-0000-000022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35" authorId="0" shapeId="0" xr:uid="{00000000-0006-0000-0000-000023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135" authorId="0" shapeId="0" xr:uid="{00000000-0006-0000-0000-000024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136" authorId="0" shapeId="0" xr:uid="{00000000-0006-0000-0000-000025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136" authorId="0" shapeId="0" xr:uid="{00000000-0006-0000-0000-000026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137" authorId="0" shapeId="0" xr:uid="{00000000-0006-0000-0000-000027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137" authorId="0" shapeId="0" xr:uid="{00000000-0006-0000-0000-000028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161" authorId="0" shapeId="0" xr:uid="{00000000-0006-0000-0000-000029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61" authorId="0" shapeId="0" xr:uid="{00000000-0006-0000-0000-00002A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62" authorId="0" shapeId="0" xr:uid="{00000000-0006-0000-0000-00002B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62" authorId="0" shapeId="0" xr:uid="{00000000-0006-0000-0000-00002C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63" authorId="0" shapeId="0" xr:uid="{00000000-0006-0000-0000-00002D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163" authorId="0" shapeId="0" xr:uid="{00000000-0006-0000-0000-00002E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164" authorId="0" shapeId="0" xr:uid="{00000000-0006-0000-0000-00002F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164" authorId="0" shapeId="0" xr:uid="{00000000-0006-0000-0000-000030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165" authorId="0" shapeId="0" xr:uid="{00000000-0006-0000-0000-000031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165" authorId="0" shapeId="0" xr:uid="{00000000-0006-0000-0000-000032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175" authorId="0" shapeId="0" xr:uid="{00000000-0006-0000-0000-000033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75" authorId="0" shapeId="0" xr:uid="{00000000-0006-0000-0000-000034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76" authorId="0" shapeId="0" xr:uid="{00000000-0006-0000-0000-000035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76" authorId="0" shapeId="0" xr:uid="{00000000-0006-0000-0000-000036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77" authorId="0" shapeId="0" xr:uid="{00000000-0006-0000-0000-000037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177" authorId="0" shapeId="0" xr:uid="{00000000-0006-0000-0000-000038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178" authorId="0" shapeId="0" xr:uid="{00000000-0006-0000-0000-000039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178" authorId="0" shapeId="0" xr:uid="{00000000-0006-0000-0000-00003A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179" authorId="0" shapeId="0" xr:uid="{00000000-0006-0000-0000-00003B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179" authorId="0" shapeId="0" xr:uid="{00000000-0006-0000-0000-00003C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189" authorId="0" shapeId="0" xr:uid="{00000000-0006-0000-0000-00003D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89" authorId="0" shapeId="0" xr:uid="{00000000-0006-0000-0000-00003E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90" authorId="0" shapeId="0" xr:uid="{00000000-0006-0000-0000-00003F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90" authorId="0" shapeId="0" xr:uid="{00000000-0006-0000-0000-000040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91" authorId="0" shapeId="0" xr:uid="{00000000-0006-0000-0000-000041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191" authorId="0" shapeId="0" xr:uid="{00000000-0006-0000-0000-000042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192" authorId="0" shapeId="0" xr:uid="{00000000-0006-0000-0000-000043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192" authorId="0" shapeId="0" xr:uid="{00000000-0006-0000-0000-000044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193" authorId="0" shapeId="0" xr:uid="{00000000-0006-0000-0000-000045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193" authorId="0" shapeId="0" xr:uid="{00000000-0006-0000-0000-000046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203" authorId="0" shapeId="0" xr:uid="{00000000-0006-0000-0000-000047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03" authorId="0" shapeId="0" xr:uid="{00000000-0006-0000-0000-000048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04" authorId="0" shapeId="0" xr:uid="{00000000-0006-0000-0000-000049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04" authorId="0" shapeId="0" xr:uid="{00000000-0006-0000-0000-00004A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05" authorId="0" shapeId="0" xr:uid="{00000000-0006-0000-0000-00004B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205" authorId="0" shapeId="0" xr:uid="{00000000-0006-0000-0000-00004C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206" authorId="0" shapeId="0" xr:uid="{00000000-0006-0000-0000-00004D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206" authorId="0" shapeId="0" xr:uid="{00000000-0006-0000-0000-00004E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207" authorId="0" shapeId="0" xr:uid="{00000000-0006-0000-0000-00004F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207" authorId="0" shapeId="0" xr:uid="{00000000-0006-0000-0000-000050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231" authorId="0" shapeId="0" xr:uid="{00000000-0006-0000-0000-000051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31" authorId="0" shapeId="0" xr:uid="{00000000-0006-0000-0000-000052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32" authorId="0" shapeId="0" xr:uid="{00000000-0006-0000-0000-000053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32" authorId="0" shapeId="0" xr:uid="{00000000-0006-0000-0000-000054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33" authorId="0" shapeId="0" xr:uid="{00000000-0006-0000-0000-000055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233" authorId="0" shapeId="0" xr:uid="{00000000-0006-0000-0000-000056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234" authorId="0" shapeId="0" xr:uid="{00000000-0006-0000-0000-000057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234" authorId="0" shapeId="0" xr:uid="{00000000-0006-0000-0000-000058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235" authorId="0" shapeId="0" xr:uid="{00000000-0006-0000-0000-000059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235" authorId="0" shapeId="0" xr:uid="{00000000-0006-0000-0000-00005A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245" authorId="0" shapeId="0" xr:uid="{00000000-0006-0000-0000-00005B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45" authorId="0" shapeId="0" xr:uid="{00000000-0006-0000-0000-00005C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46" authorId="0" shapeId="0" xr:uid="{00000000-0006-0000-0000-00005D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46" authorId="0" shapeId="0" xr:uid="{00000000-0006-0000-0000-00005E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47" authorId="0" shapeId="0" xr:uid="{00000000-0006-0000-0000-00005F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247" authorId="0" shapeId="0" xr:uid="{00000000-0006-0000-0000-000060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248" authorId="0" shapeId="0" xr:uid="{00000000-0006-0000-0000-000061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248" authorId="0" shapeId="0" xr:uid="{00000000-0006-0000-0000-000062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249" authorId="0" shapeId="0" xr:uid="{00000000-0006-0000-0000-000063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249" authorId="0" shapeId="0" xr:uid="{00000000-0006-0000-0000-000064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259" authorId="0" shapeId="0" xr:uid="{00000000-0006-0000-0000-000065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59" authorId="0" shapeId="0" xr:uid="{00000000-0006-0000-0000-000066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60" authorId="0" shapeId="0" xr:uid="{00000000-0006-0000-0000-000067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60" authorId="0" shapeId="0" xr:uid="{00000000-0006-0000-0000-000068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61" authorId="0" shapeId="0" xr:uid="{00000000-0006-0000-0000-000069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261" authorId="0" shapeId="0" xr:uid="{00000000-0006-0000-0000-00006A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262" authorId="0" shapeId="0" xr:uid="{00000000-0006-0000-0000-00006B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262" authorId="0" shapeId="0" xr:uid="{00000000-0006-0000-0000-00006C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263" authorId="0" shapeId="0" xr:uid="{00000000-0006-0000-0000-00006D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263" authorId="0" shapeId="0" xr:uid="{00000000-0006-0000-0000-00006E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273" authorId="0" shapeId="0" xr:uid="{00000000-0006-0000-0000-00006F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73" authorId="0" shapeId="0" xr:uid="{00000000-0006-0000-0000-000070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74" authorId="0" shapeId="0" xr:uid="{00000000-0006-0000-0000-000071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74" authorId="0" shapeId="0" xr:uid="{00000000-0006-0000-0000-000072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75" authorId="0" shapeId="0" xr:uid="{00000000-0006-0000-0000-000073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275" authorId="0" shapeId="0" xr:uid="{00000000-0006-0000-0000-000074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276" authorId="0" shapeId="0" xr:uid="{00000000-0006-0000-0000-000075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276" authorId="0" shapeId="0" xr:uid="{00000000-0006-0000-0000-000076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277" authorId="0" shapeId="0" xr:uid="{00000000-0006-0000-0000-000077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277" authorId="0" shapeId="0" xr:uid="{00000000-0006-0000-0000-000078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301" authorId="0" shapeId="0" xr:uid="{00000000-0006-0000-0000-000079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301" authorId="0" shapeId="0" xr:uid="{00000000-0006-0000-0000-00007A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302" authorId="0" shapeId="0" xr:uid="{00000000-0006-0000-0000-00007B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302" authorId="0" shapeId="0" xr:uid="{00000000-0006-0000-0000-00007C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303" authorId="0" shapeId="0" xr:uid="{00000000-0006-0000-0000-00007D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303" authorId="0" shapeId="0" xr:uid="{00000000-0006-0000-0000-00007E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304" authorId="0" shapeId="0" xr:uid="{00000000-0006-0000-0000-00007F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304" authorId="0" shapeId="0" xr:uid="{00000000-0006-0000-0000-000080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305" authorId="0" shapeId="0" xr:uid="{00000000-0006-0000-0000-000081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305" authorId="0" shapeId="0" xr:uid="{00000000-0006-0000-0000-000082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315" authorId="0" shapeId="0" xr:uid="{00000000-0006-0000-0000-000083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315" authorId="0" shapeId="0" xr:uid="{00000000-0006-0000-0000-000084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316" authorId="0" shapeId="0" xr:uid="{00000000-0006-0000-0000-000085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316" authorId="0" shapeId="0" xr:uid="{00000000-0006-0000-0000-000086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317" authorId="0" shapeId="0" xr:uid="{00000000-0006-0000-0000-000087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317" authorId="0" shapeId="0" xr:uid="{00000000-0006-0000-0000-000088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318" authorId="0" shapeId="0" xr:uid="{00000000-0006-0000-0000-000089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318" authorId="0" shapeId="0" xr:uid="{00000000-0006-0000-0000-00008A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319" authorId="0" shapeId="0" xr:uid="{00000000-0006-0000-0000-00008B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319" authorId="0" shapeId="0" xr:uid="{00000000-0006-0000-0000-00008C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329" authorId="0" shapeId="0" xr:uid="{00000000-0006-0000-0000-00008D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329" authorId="0" shapeId="0" xr:uid="{00000000-0006-0000-0000-00008E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330" authorId="0" shapeId="0" xr:uid="{00000000-0006-0000-0000-00008F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330" authorId="0" shapeId="0" xr:uid="{00000000-0006-0000-0000-000090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331" authorId="0" shapeId="0" xr:uid="{00000000-0006-0000-0000-000091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331" authorId="0" shapeId="0" xr:uid="{00000000-0006-0000-0000-000092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332" authorId="0" shapeId="0" xr:uid="{00000000-0006-0000-0000-000093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332" authorId="0" shapeId="0" xr:uid="{00000000-0006-0000-0000-000094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333" authorId="0" shapeId="0" xr:uid="{00000000-0006-0000-0000-000095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333" authorId="0" shapeId="0" xr:uid="{00000000-0006-0000-0000-000096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343" authorId="0" shapeId="0" xr:uid="{00000000-0006-0000-0000-000097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343" authorId="0" shapeId="0" xr:uid="{00000000-0006-0000-0000-000098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344" authorId="0" shapeId="0" xr:uid="{00000000-0006-0000-0000-000099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344" authorId="0" shapeId="0" xr:uid="{00000000-0006-0000-0000-00009A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345" authorId="0" shapeId="0" xr:uid="{00000000-0006-0000-0000-00009B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345" authorId="0" shapeId="0" xr:uid="{00000000-0006-0000-0000-00009C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346" authorId="0" shapeId="0" xr:uid="{00000000-0006-0000-0000-00009D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346" authorId="0" shapeId="0" xr:uid="{00000000-0006-0000-0000-00009E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347" authorId="0" shapeId="0" xr:uid="{00000000-0006-0000-0000-00009F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347" authorId="0" shapeId="0" xr:uid="{00000000-0006-0000-0000-0000A0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</commentList>
</comments>
</file>

<file path=xl/sharedStrings.xml><?xml version="1.0" encoding="utf-8"?>
<sst xmlns="http://schemas.openxmlformats.org/spreadsheetml/2006/main" count="342" uniqueCount="42">
  <si>
    <t>координаты бутылки</t>
  </si>
  <si>
    <t>размеры одного цвета</t>
  </si>
  <si>
    <t xml:space="preserve">углы </t>
  </si>
  <si>
    <t>начало слива 1 цвета</t>
  </si>
  <si>
    <t>начало слива 2 цвета</t>
  </si>
  <si>
    <t>начало слива 3 цвета</t>
  </si>
  <si>
    <t>начало слива 4 цвета</t>
  </si>
  <si>
    <t>пустая бутылка</t>
  </si>
  <si>
    <t>угол</t>
  </si>
  <si>
    <t>x</t>
  </si>
  <si>
    <t>y</t>
  </si>
  <si>
    <t>r</t>
  </si>
  <si>
    <t>a</t>
  </si>
  <si>
    <t>координаты бутылки после сортировки</t>
  </si>
  <si>
    <t>№</t>
  </si>
  <si>
    <t>Линии</t>
  </si>
  <si>
    <t>k</t>
  </si>
  <si>
    <t>b</t>
  </si>
  <si>
    <t>0-1</t>
  </si>
  <si>
    <t>1-2</t>
  </si>
  <si>
    <t>2-3</t>
  </si>
  <si>
    <t>3-4</t>
  </si>
  <si>
    <t>4-5</t>
  </si>
  <si>
    <t>слайсы расчет</t>
  </si>
  <si>
    <t>слайс</t>
  </si>
  <si>
    <t>S</t>
  </si>
  <si>
    <t>по часовой</t>
  </si>
  <si>
    <t>против часовой</t>
  </si>
  <si>
    <t>цвет 1</t>
  </si>
  <si>
    <t>Цв ost</t>
  </si>
  <si>
    <t>Цв ост</t>
  </si>
  <si>
    <t>высота</t>
  </si>
  <si>
    <t>koeff</t>
  </si>
  <si>
    <t>площадь</t>
  </si>
  <si>
    <t>основ1</t>
  </si>
  <si>
    <t>основ2</t>
  </si>
  <si>
    <t>верх цвета</t>
  </si>
  <si>
    <t>цвет 2</t>
  </si>
  <si>
    <t>цвет 3</t>
  </si>
  <si>
    <t>цвет 4</t>
  </si>
  <si>
    <t>[D] BottleLayer::paint:63 - xCos 17.6409 xSin -9.42332</t>
  </si>
  <si>
    <t>[D] BottleLayer::paint:64 - yCos 13.6717 ySin -7.30307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</si>
</sst>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i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 applyAlignment="1">
      <alignment horizontal="left"/>
    </xf>
    <xf numFmtId="165" fontId="0" fillId="3" borderId="0" xfId="0" applyNumberFormat="1" applyFill="1"/>
    <xf numFmtId="0" fontId="0" fillId="3" borderId="0" xfId="0" applyFill="1"/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4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бутылка!$B$41:$B$46</c:f>
              <c:numCache>
                <c:formatCode>#\ ##0.0000</c:formatCode>
                <c:ptCount val="6"/>
                <c:pt idx="0">
                  <c:v>60</c:v>
                </c:pt>
                <c:pt idx="1">
                  <c:v>60.345026613622736</c:v>
                </c:pt>
                <c:pt idx="2">
                  <c:v>-5.6181901781614982</c:v>
                </c:pt>
                <c:pt idx="3">
                  <c:v>-51.484511744218239</c:v>
                </c:pt>
                <c:pt idx="4">
                  <c:v>14.47870504756596</c:v>
                </c:pt>
                <c:pt idx="5">
                  <c:v>24.718214179956334</c:v>
                </c:pt>
              </c:numCache>
            </c:numRef>
          </c:xVal>
          <c:yVal>
            <c:numRef>
              <c:f>бутылка!$C$41:$C$46</c:f>
              <c:numCache>
                <c:formatCode>#\ ##0.0000</c:formatCode>
                <c:ptCount val="6"/>
                <c:pt idx="0">
                  <c:v>15.5</c:v>
                </c:pt>
                <c:pt idx="1">
                  <c:v>27.588463783123643</c:v>
                </c:pt>
                <c:pt idx="2">
                  <c:v>151.07471415327652</c:v>
                </c:pt>
                <c:pt idx="3">
                  <c:v>126.57409077347096</c:v>
                </c:pt>
                <c:pt idx="4">
                  <c:v>3.0878404033180651</c:v>
                </c:pt>
                <c:pt idx="5">
                  <c:v>-3.3466333690812107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16-4AF9-9089-D2596BA4F48A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бутылка!$G$41:$G$46</c:f>
              <c:numCache>
                <c:formatCode>#\ ##0.0000</c:formatCode>
                <c:ptCount val="6"/>
                <c:pt idx="0">
                  <c:v>20</c:v>
                </c:pt>
                <c:pt idx="1">
                  <c:v>19.654973386377282</c:v>
                </c:pt>
                <c:pt idx="2">
                  <c:v>85.618190178161612</c:v>
                </c:pt>
                <c:pt idx="3">
                  <c:v>131.48451174421831</c:v>
                </c:pt>
                <c:pt idx="4">
                  <c:v>65.521294952434033</c:v>
                </c:pt>
                <c:pt idx="5">
                  <c:v>55.281785820043659</c:v>
                </c:pt>
              </c:numCache>
            </c:numRef>
          </c:xVal>
          <c:yVal>
            <c:numRef>
              <c:f>бутылка!$H$41:$H$46</c:f>
              <c:numCache>
                <c:formatCode>#\ ##0.0000</c:formatCode>
                <c:ptCount val="6"/>
                <c:pt idx="0">
                  <c:v>15.5</c:v>
                </c:pt>
                <c:pt idx="1">
                  <c:v>27.588463783123643</c:v>
                </c:pt>
                <c:pt idx="2">
                  <c:v>151.07471415327646</c:v>
                </c:pt>
                <c:pt idx="3">
                  <c:v>126.57409077347087</c:v>
                </c:pt>
                <c:pt idx="4">
                  <c:v>3.0878404033180509</c:v>
                </c:pt>
                <c:pt idx="5">
                  <c:v>-3.3466333690812391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16-4AF9-9089-D2596BA4F48A}"/>
            </c:ext>
          </c:extLst>
        </c:ser>
        <c:ser>
          <c:idx val="4"/>
          <c:order val="2"/>
          <c:tx>
            <c:v>нижний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бутылка!$B$142:$B$152</c:f>
              <c:numCache>
                <c:formatCode>General</c:formatCode>
                <c:ptCount val="11"/>
                <c:pt idx="0" formatCode="0.0000">
                  <c:v>-5.6181901781614982</c:v>
                </c:pt>
                <c:pt idx="1">
                  <c:v>-51.484511744218239</c:v>
                </c:pt>
                <c:pt idx="2">
                  <c:v>-41.53751273386009</c:v>
                </c:pt>
                <c:pt idx="3">
                  <c:v>-41.53751273386009</c:v>
                </c:pt>
                <c:pt idx="4">
                  <c:v>-41.53751273386009</c:v>
                </c:pt>
                <c:pt idx="5">
                  <c:v>17.416419207372467</c:v>
                </c:pt>
                <c:pt idx="6">
                  <c:v>17.416419207372467</c:v>
                </c:pt>
                <c:pt idx="7">
                  <c:v>17.416419207372467</c:v>
                </c:pt>
                <c:pt idx="8">
                  <c:v>7.469420197014311</c:v>
                </c:pt>
                <c:pt idx="9" formatCode="0.0000">
                  <c:v>-5.6181901781614982</c:v>
                </c:pt>
                <c:pt idx="10" formatCode="0.0000">
                  <c:v>-5.6181901781614982</c:v>
                </c:pt>
              </c:numCache>
            </c:numRef>
          </c:xVal>
          <c:yVal>
            <c:numRef>
              <c:f>бутылка!$C$142:$C$152</c:f>
              <c:numCache>
                <c:formatCode>General</c:formatCode>
                <c:ptCount val="11"/>
                <c:pt idx="0" formatCode="0.0000">
                  <c:v>151.07471415327652</c:v>
                </c:pt>
                <c:pt idx="1">
                  <c:v>126.57409077347096</c:v>
                </c:pt>
                <c:pt idx="2">
                  <c:v>107.9528398708355</c:v>
                </c:pt>
                <c:pt idx="3">
                  <c:v>107.9528398708355</c:v>
                </c:pt>
                <c:pt idx="4">
                  <c:v>107.9528398708355</c:v>
                </c:pt>
                <c:pt idx="5">
                  <c:v>107.9528398708355</c:v>
                </c:pt>
                <c:pt idx="6">
                  <c:v>107.9528398708355</c:v>
                </c:pt>
                <c:pt idx="7">
                  <c:v>107.9528398708355</c:v>
                </c:pt>
                <c:pt idx="8">
                  <c:v>126.57409077347096</c:v>
                </c:pt>
                <c:pt idx="9" formatCode="0.0000">
                  <c:v>151.07471415327652</c:v>
                </c:pt>
                <c:pt idx="10" formatCode="0.0000">
                  <c:v>151.07471415327652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4-4D3B-8AEE-750632182BE5}"/>
            </c:ext>
          </c:extLst>
        </c:ser>
        <c:ser>
          <c:idx val="5"/>
          <c:order val="3"/>
          <c:tx>
            <c:v>второй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бутылка!$B$212:$B$222</c:f>
              <c:numCache>
                <c:formatCode>General</c:formatCode>
                <c:ptCount val="11"/>
                <c:pt idx="0" formatCode="0.0000">
                  <c:v>-41.53751273386009</c:v>
                </c:pt>
                <c:pt idx="1">
                  <c:v>-25.046708535914043</c:v>
                </c:pt>
                <c:pt idx="2">
                  <c:v>-25.046708535914043</c:v>
                </c:pt>
                <c:pt idx="3">
                  <c:v>-25.046708535914043</c:v>
                </c:pt>
                <c:pt idx="4">
                  <c:v>-25.046708535914043</c:v>
                </c:pt>
                <c:pt idx="5">
                  <c:v>33.907223405318533</c:v>
                </c:pt>
                <c:pt idx="6">
                  <c:v>33.907223405318533</c:v>
                </c:pt>
                <c:pt idx="7">
                  <c:v>33.907223405318533</c:v>
                </c:pt>
                <c:pt idx="8">
                  <c:v>33.907223405318533</c:v>
                </c:pt>
                <c:pt idx="9" formatCode="0.0000">
                  <c:v>17.416419207372467</c:v>
                </c:pt>
                <c:pt idx="10" formatCode="0.0000">
                  <c:v>-41.53751273386009</c:v>
                </c:pt>
              </c:numCache>
            </c:numRef>
          </c:xVal>
          <c:yVal>
            <c:numRef>
              <c:f>бутылка!$C$212:$C$222</c:f>
              <c:numCache>
                <c:formatCode>General</c:formatCode>
                <c:ptCount val="11"/>
                <c:pt idx="0" formatCode="0.0000">
                  <c:v>107.9528398708355</c:v>
                </c:pt>
                <c:pt idx="1">
                  <c:v>77.081277278297279</c:v>
                </c:pt>
                <c:pt idx="2">
                  <c:v>77.081277278297279</c:v>
                </c:pt>
                <c:pt idx="3">
                  <c:v>77.081277278297279</c:v>
                </c:pt>
                <c:pt idx="4">
                  <c:v>77.081277278297279</c:v>
                </c:pt>
                <c:pt idx="5">
                  <c:v>77.081277278297279</c:v>
                </c:pt>
                <c:pt idx="6">
                  <c:v>77.081277278297279</c:v>
                </c:pt>
                <c:pt idx="7">
                  <c:v>77.081277278297279</c:v>
                </c:pt>
                <c:pt idx="8">
                  <c:v>77.081277278297279</c:v>
                </c:pt>
                <c:pt idx="9" formatCode="0.0000">
                  <c:v>107.9528398708355</c:v>
                </c:pt>
                <c:pt idx="10" formatCode="0.0000">
                  <c:v>107.9528398708355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4-4D3B-8AEE-750632182BE5}"/>
            </c:ext>
          </c:extLst>
        </c:ser>
        <c:ser>
          <c:idx val="6"/>
          <c:order val="4"/>
          <c:tx>
            <c:v>третий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бутылка!$B$282:$B$292</c:f>
              <c:numCache>
                <c:formatCode>General</c:formatCode>
                <c:ptCount val="11"/>
                <c:pt idx="0" formatCode="0.0000">
                  <c:v>-25.046708535914043</c:v>
                </c:pt>
                <c:pt idx="1">
                  <c:v>-8.5559043379679913</c:v>
                </c:pt>
                <c:pt idx="2">
                  <c:v>-8.5559043379679913</c:v>
                </c:pt>
                <c:pt idx="3">
                  <c:v>-8.5559043379679913</c:v>
                </c:pt>
                <c:pt idx="4">
                  <c:v>-8.5559043379679913</c:v>
                </c:pt>
                <c:pt idx="5">
                  <c:v>50.398027603264595</c:v>
                </c:pt>
                <c:pt idx="6">
                  <c:v>50.398027603264595</c:v>
                </c:pt>
                <c:pt idx="7">
                  <c:v>50.398027603264595</c:v>
                </c:pt>
                <c:pt idx="8">
                  <c:v>50.398027603264595</c:v>
                </c:pt>
                <c:pt idx="9" formatCode="0.0000">
                  <c:v>33.907223405318533</c:v>
                </c:pt>
                <c:pt idx="10" formatCode="0.0000">
                  <c:v>-25.046708535914043</c:v>
                </c:pt>
              </c:numCache>
            </c:numRef>
          </c:xVal>
          <c:yVal>
            <c:numRef>
              <c:f>бутылка!$C$282:$C$292</c:f>
              <c:numCache>
                <c:formatCode>General</c:formatCode>
                <c:ptCount val="11"/>
                <c:pt idx="0" formatCode="0.0000">
                  <c:v>77.081277278297279</c:v>
                </c:pt>
                <c:pt idx="1">
                  <c:v>46.209714685759053</c:v>
                </c:pt>
                <c:pt idx="2">
                  <c:v>46.209714685759053</c:v>
                </c:pt>
                <c:pt idx="3">
                  <c:v>46.209714685759053</c:v>
                </c:pt>
                <c:pt idx="4">
                  <c:v>46.209714685759053</c:v>
                </c:pt>
                <c:pt idx="5">
                  <c:v>46.209714685759053</c:v>
                </c:pt>
                <c:pt idx="6">
                  <c:v>46.209714685759053</c:v>
                </c:pt>
                <c:pt idx="7">
                  <c:v>46.209714685759053</c:v>
                </c:pt>
                <c:pt idx="8">
                  <c:v>46.209714685759053</c:v>
                </c:pt>
                <c:pt idx="9" formatCode="0.0000">
                  <c:v>77.081277278297279</c:v>
                </c:pt>
                <c:pt idx="10" formatCode="0.0000">
                  <c:v>77.081277278297279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C4-4D3B-8AEE-750632182BE5}"/>
            </c:ext>
          </c:extLst>
        </c:ser>
        <c:ser>
          <c:idx val="7"/>
          <c:order val="5"/>
          <c:tx>
            <c:v>верхний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бутылка!$B$352:$B$362</c:f>
              <c:numCache>
                <c:formatCode>General</c:formatCode>
                <c:ptCount val="11"/>
                <c:pt idx="0" formatCode="0.0000">
                  <c:v>-8.5559043379679913</c:v>
                </c:pt>
                <c:pt idx="1">
                  <c:v>1.3910946723901352</c:v>
                </c:pt>
                <c:pt idx="2">
                  <c:v>7.8484448212173099</c:v>
                </c:pt>
                <c:pt idx="3">
                  <c:v>7.8484448212173099</c:v>
                </c:pt>
                <c:pt idx="4">
                  <c:v>7.8484448212173099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60.345026613622736</c:v>
                </c:pt>
                <c:pt idx="9" formatCode="0.0000">
                  <c:v>50.398027603264595</c:v>
                </c:pt>
                <c:pt idx="10" formatCode="0.0000">
                  <c:v>-8.5559043379679913</c:v>
                </c:pt>
              </c:numCache>
            </c:numRef>
          </c:xVal>
          <c:yVal>
            <c:numRef>
              <c:f>бутылка!$C$352:$C$362</c:f>
              <c:numCache>
                <c:formatCode>General</c:formatCode>
                <c:ptCount val="11"/>
                <c:pt idx="0" formatCode="0.0000">
                  <c:v>46.209714685759053</c:v>
                </c:pt>
                <c:pt idx="1">
                  <c:v>27.588463783123643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27.588463783123643</c:v>
                </c:pt>
                <c:pt idx="9" formatCode="0.0000">
                  <c:v>46.209714685759053</c:v>
                </c:pt>
                <c:pt idx="10" formatCode="0.0000">
                  <c:v>46.209714685759053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C4-4D3B-8AEE-750632182BE5}"/>
            </c:ext>
          </c:extLst>
        </c:ser>
        <c:ser>
          <c:idx val="2"/>
          <c:order val="6"/>
          <c:tx>
            <c:v>боттл1-1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бутылка!$B$48:$B$52</c:f>
              <c:numCache>
                <c:formatCode>#\ ##0.0000</c:formatCode>
                <c:ptCount val="5"/>
                <c:pt idx="0">
                  <c:v>14.38039170045348</c:v>
                </c:pt>
                <c:pt idx="1">
                  <c:v>7.0773212699344938</c:v>
                </c:pt>
                <c:pt idx="2">
                  <c:v>77.640892910021833</c:v>
                </c:pt>
                <c:pt idx="3">
                  <c:v>84.943963340540805</c:v>
                </c:pt>
                <c:pt idx="4">
                  <c:v>14.38039170045348</c:v>
                </c:pt>
              </c:numCache>
            </c:numRef>
          </c:xVal>
          <c:yVal>
            <c:numRef>
              <c:f>бутылка!$C$48:$C$52</c:f>
              <c:numCache>
                <c:formatCode>#\ ##0.0000</c:formatCode>
                <c:ptCount val="5"/>
                <c:pt idx="0">
                  <c:v>-26.441642058888753</c:v>
                </c:pt>
                <c:pt idx="1">
                  <c:v>-12.769950053621812</c:v>
                </c:pt>
                <c:pt idx="2">
                  <c:v>24.923316684540605</c:v>
                </c:pt>
                <c:pt idx="3">
                  <c:v>11.251624679273682</c:v>
                </c:pt>
                <c:pt idx="4">
                  <c:v>-26.441642058888753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7-4C22-A15F-74535EFC4B7B}"/>
            </c:ext>
          </c:extLst>
        </c:ser>
        <c:ser>
          <c:idx val="3"/>
          <c:order val="7"/>
          <c:tx>
            <c:v>боттл1-2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бутылка!$B$54:$B$58</c:f>
              <c:numCache>
                <c:formatCode>#\ ##0.0000</c:formatCode>
                <c:ptCount val="5"/>
                <c:pt idx="0">
                  <c:v>7.0773212699344938</c:v>
                </c:pt>
                <c:pt idx="1">
                  <c:v>-70.429458460411922</c:v>
                </c:pt>
                <c:pt idx="2">
                  <c:v>0.13411317967538849</c:v>
                </c:pt>
                <c:pt idx="3">
                  <c:v>77.640892910021833</c:v>
                </c:pt>
                <c:pt idx="4">
                  <c:v>7.0773212699344938</c:v>
                </c:pt>
              </c:numCache>
            </c:numRef>
          </c:xVal>
          <c:yVal>
            <c:numRef>
              <c:f>бутылка!$C$54:$C$58</c:f>
              <c:numCache>
                <c:formatCode>#\ ##0.0000</c:formatCode>
                <c:ptCount val="5"/>
                <c:pt idx="0">
                  <c:v>-12.769950053621812</c:v>
                </c:pt>
                <c:pt idx="1">
                  <c:v>132.32639413130784</c:v>
                </c:pt>
                <c:pt idx="2">
                  <c:v>170.01966086947021</c:v>
                </c:pt>
                <c:pt idx="3">
                  <c:v>24.923316684540605</c:v>
                </c:pt>
                <c:pt idx="4">
                  <c:v>-12.769950053621812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C7-4C22-A15F-74535EFC4B7B}"/>
            </c:ext>
          </c:extLst>
        </c:ser>
        <c:ser>
          <c:idx val="8"/>
          <c:order val="8"/>
          <c:tx>
            <c:v>боттл2-1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бутылка!$G$48:$G$52</c:f>
              <c:numCache>
                <c:formatCode>#\ ##0.0000</c:formatCode>
                <c:ptCount val="5"/>
                <c:pt idx="0">
                  <c:v>-4.9439633405408046</c:v>
                </c:pt>
                <c:pt idx="1">
                  <c:v>2.3591070899781741</c:v>
                </c:pt>
                <c:pt idx="2">
                  <c:v>72.922678730065485</c:v>
                </c:pt>
                <c:pt idx="3">
                  <c:v>65.619608299546499</c:v>
                </c:pt>
                <c:pt idx="4">
                  <c:v>-4.9439633405408046</c:v>
                </c:pt>
              </c:numCache>
            </c:numRef>
          </c:xVal>
          <c:yVal>
            <c:numRef>
              <c:f>бутылка!$H$48:$H$52</c:f>
              <c:numCache>
                <c:formatCode>#\ ##0.0000</c:formatCode>
                <c:ptCount val="5"/>
                <c:pt idx="0">
                  <c:v>11.251624679273695</c:v>
                </c:pt>
                <c:pt idx="1">
                  <c:v>24.923316684540623</c:v>
                </c:pt>
                <c:pt idx="2">
                  <c:v>-12.769950053621859</c:v>
                </c:pt>
                <c:pt idx="3">
                  <c:v>-26.441642058888782</c:v>
                </c:pt>
                <c:pt idx="4">
                  <c:v>11.251624679273695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C7-4C22-A15F-74535EFC4B7B}"/>
            </c:ext>
          </c:extLst>
        </c:ser>
        <c:ser>
          <c:idx val="9"/>
          <c:order val="9"/>
          <c:tx>
            <c:v>боттл2-2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бутылка!$G$54:$G$58</c:f>
              <c:numCache>
                <c:formatCode>#\ ##0.0000</c:formatCode>
                <c:ptCount val="5"/>
                <c:pt idx="0">
                  <c:v>2.3591070899781741</c:v>
                </c:pt>
                <c:pt idx="1">
                  <c:v>79.865886820324818</c:v>
                </c:pt>
                <c:pt idx="2">
                  <c:v>150.42945846041204</c:v>
                </c:pt>
                <c:pt idx="3">
                  <c:v>72.922678730065485</c:v>
                </c:pt>
                <c:pt idx="4">
                  <c:v>2.3591070899781741</c:v>
                </c:pt>
              </c:numCache>
            </c:numRef>
          </c:xVal>
          <c:yVal>
            <c:numRef>
              <c:f>бутылка!$H$54:$H$58</c:f>
              <c:numCache>
                <c:formatCode>#\ ##0.0000</c:formatCode>
                <c:ptCount val="5"/>
                <c:pt idx="0">
                  <c:v>24.923316684540623</c:v>
                </c:pt>
                <c:pt idx="1">
                  <c:v>170.01966086947013</c:v>
                </c:pt>
                <c:pt idx="2">
                  <c:v>132.32639413130772</c:v>
                </c:pt>
                <c:pt idx="3">
                  <c:v>-12.769950053621859</c:v>
                </c:pt>
                <c:pt idx="4">
                  <c:v>24.923316684540623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C7-4C22-A15F-74535EFC4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24592"/>
        <c:axId val="592828336"/>
      </c:scatterChart>
      <c:valAx>
        <c:axId val="592824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828336"/>
        <c:crosses val="autoZero"/>
        <c:crossBetween val="midCat"/>
      </c:valAx>
      <c:valAx>
        <c:axId val="59282833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82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380997</xdr:colOff>
      <xdr:row>40</xdr:row>
      <xdr:rowOff>147637</xdr:rowOff>
    </xdr:from>
    <xdr:to>
      <xdr:col>23</xdr:col>
      <xdr:colOff>57150</xdr:colOff>
      <xdr:row>76</xdr:row>
      <xdr:rowOff>152399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2"/>
  <sheetViews>
    <sheetView tabSelected="1" topLeftCell="A14" zoomScale="70" zoomScaleNormal="70" workbookViewId="0">
      <selection activeCell="Z40" sqref="Z40"/>
    </sheetView>
  </sheetViews>
  <sheetFormatPr defaultRowHeight="14.4" x14ac:dyDescent="0.3"/>
  <cols>
    <col min="2" max="2" width="11" customWidth="1"/>
    <col min="3" max="3" width="11.88671875" bestFit="1" customWidth="1"/>
    <col min="4" max="4" width="36.5546875" customWidth="1"/>
    <col min="5" max="6" width="10.6640625" customWidth="1"/>
    <col min="7" max="7" width="9.109375" style="2"/>
    <col min="8" max="8" width="15.5546875" style="2" customWidth="1"/>
    <col min="9" max="9" width="11.5546875" customWidth="1"/>
  </cols>
  <sheetData>
    <row r="1" spans="2:9" x14ac:dyDescent="0.3">
      <c r="B1" t="s">
        <v>2</v>
      </c>
    </row>
    <row r="6" spans="2:9" x14ac:dyDescent="0.3">
      <c r="B6" t="s">
        <v>7</v>
      </c>
      <c r="D6">
        <v>119.74488090600001</v>
      </c>
    </row>
    <row r="7" spans="2:9" x14ac:dyDescent="0.3">
      <c r="B7" t="s">
        <v>6</v>
      </c>
      <c r="D7">
        <v>85.212546126000007</v>
      </c>
    </row>
    <row r="8" spans="2:9" x14ac:dyDescent="0.3">
      <c r="B8" t="s">
        <v>5</v>
      </c>
      <c r="D8">
        <v>76.263081912000004</v>
      </c>
    </row>
    <row r="9" spans="2:9" x14ac:dyDescent="0.3">
      <c r="B9" t="s">
        <v>4</v>
      </c>
      <c r="D9">
        <v>65.619872645000001</v>
      </c>
    </row>
    <row r="10" spans="2:9" x14ac:dyDescent="0.3">
      <c r="B10" t="s">
        <v>3</v>
      </c>
      <c r="D10">
        <v>25.933418295700001</v>
      </c>
    </row>
    <row r="16" spans="2:9" x14ac:dyDescent="0.3">
      <c r="B16" t="s">
        <v>0</v>
      </c>
      <c r="E16" t="s">
        <v>26</v>
      </c>
      <c r="F16" s="2"/>
      <c r="I16" t="s">
        <v>27</v>
      </c>
    </row>
    <row r="17" spans="1:20" s="9" customFormat="1" x14ac:dyDescent="0.3">
      <c r="B17" s="10" t="s">
        <v>9</v>
      </c>
      <c r="C17" s="10" t="s">
        <v>10</v>
      </c>
      <c r="E17" s="10" t="s">
        <v>11</v>
      </c>
      <c r="F17" s="10" t="s">
        <v>12</v>
      </c>
      <c r="H17" s="10"/>
    </row>
    <row r="18" spans="1:20" x14ac:dyDescent="0.3">
      <c r="A18">
        <v>0</v>
      </c>
      <c r="B18" s="2">
        <v>60</v>
      </c>
      <c r="C18" s="2">
        <v>15.5</v>
      </c>
      <c r="E18" s="13">
        <f t="shared" ref="E18:E27" si="0">SQRT((B18-$B$18)^2+(C18-$C$18)^2)</f>
        <v>0</v>
      </c>
      <c r="F18" s="13">
        <v>0</v>
      </c>
      <c r="H18" s="13"/>
      <c r="I18" s="13">
        <v>0</v>
      </c>
      <c r="J18" s="13">
        <v>0</v>
      </c>
      <c r="P18">
        <f>(B18-B$18)*COS(C$37)-(C18-C$18)*SIN(C$37)+B$18</f>
        <v>60</v>
      </c>
      <c r="Q18">
        <f>(B18-B$18)*SIN(C$37)+(C18-C$18)*COS(C$37)+C$18</f>
        <v>15.5</v>
      </c>
      <c r="S18">
        <f>(B23-B$23)*COS(G$37)-(C23-C$23)*SIN(G$37)+B$23</f>
        <v>20</v>
      </c>
      <c r="T18">
        <f>(B23-B$23)*SIN(G$37)+(C23-C$23)*COS(G$37)+C$23</f>
        <v>15.5</v>
      </c>
    </row>
    <row r="19" spans="1:20" x14ac:dyDescent="0.3">
      <c r="A19">
        <v>1</v>
      </c>
      <c r="B19" s="2">
        <v>66</v>
      </c>
      <c r="C19" s="2">
        <v>26</v>
      </c>
      <c r="E19" s="13">
        <f t="shared" si="0"/>
        <v>12.093386622447824</v>
      </c>
      <c r="F19" s="13">
        <f>ATAN2((B19-$B$18),(C19-$C$18))</f>
        <v>1.0516502125483738</v>
      </c>
      <c r="H19" s="13"/>
      <c r="I19" s="13">
        <f>SQRT((B22-$B$23)^2+(C22-$C$23)^2)</f>
        <v>12.093386622447824</v>
      </c>
      <c r="J19" s="13">
        <f>ATAN2((B22-$B$23),(C22-$C$23))</f>
        <v>2.0899424410414191</v>
      </c>
      <c r="P19">
        <f t="shared" ref="P19:P23" si="1">(B19-B$18)*COS(C$37)-(C19-C$18)*SIN(C$37)+B$18</f>
        <v>60.345026613622736</v>
      </c>
      <c r="Q19">
        <f t="shared" ref="Q19:Q23" si="2">(B19-B$18)*SIN(C$37)+(C19-C$18)*COS(C$37)+C$18</f>
        <v>27.588463783123643</v>
      </c>
      <c r="S19">
        <f>(B22-B$23)*COS(G$37)-(C22-C$23)*SIN(G$37)+B$23</f>
        <v>19.654973386377275</v>
      </c>
      <c r="T19">
        <f>(B22-B$23)*SIN(G$37)+(C22-C$23)*COS(G$37)+C$23</f>
        <v>27.588463783123643</v>
      </c>
    </row>
    <row r="20" spans="1:20" x14ac:dyDescent="0.3">
      <c r="A20">
        <v>2</v>
      </c>
      <c r="B20" s="2">
        <v>66</v>
      </c>
      <c r="C20" s="2">
        <v>166</v>
      </c>
      <c r="E20" s="13">
        <f t="shared" si="0"/>
        <v>150.61955384345023</v>
      </c>
      <c r="F20" s="13">
        <f>ATAN2((B20-$B$18),(C20-$C$18))</f>
        <v>1.5309503184554905</v>
      </c>
      <c r="H20" s="13"/>
      <c r="I20" s="13">
        <f>SQRT((B21-$B$23)^2+(C21-$C$23)^2)</f>
        <v>150.61955384345023</v>
      </c>
      <c r="J20" s="13">
        <f>ATAN2((B21-$B$23),(C21-$C$23))</f>
        <v>1.6106423351343027</v>
      </c>
      <c r="P20">
        <f t="shared" si="1"/>
        <v>-5.6181901781614982</v>
      </c>
      <c r="Q20">
        <f t="shared" si="2"/>
        <v>151.07471415327649</v>
      </c>
      <c r="S20">
        <f>(B21-B$23)*COS(G$37)-(C21-C$23)*SIN(G$37)+B$23</f>
        <v>85.618190178161612</v>
      </c>
      <c r="T20">
        <f>(B21-B$23)*SIN(G$37)+(C21-C$23)*COS(G$37)+C$23</f>
        <v>151.07471415327646</v>
      </c>
    </row>
    <row r="21" spans="1:20" x14ac:dyDescent="0.3">
      <c r="A21">
        <v>3</v>
      </c>
      <c r="B21" s="2">
        <v>14</v>
      </c>
      <c r="C21" s="2">
        <v>166</v>
      </c>
      <c r="E21" s="13">
        <f t="shared" si="0"/>
        <v>157.37296464132586</v>
      </c>
      <c r="F21" s="13">
        <f>ATAN2((B21-$B$18),(C21-$C$18))</f>
        <v>1.8674265382951865</v>
      </c>
      <c r="H21" s="13"/>
      <c r="I21" s="13">
        <f>SQRT((B20-$B$23)^2+(C20-$C$23)^2)</f>
        <v>157.37296464132586</v>
      </c>
      <c r="J21" s="13">
        <f>ATAN2((B20-$B$23),(C20-$C$23))</f>
        <v>1.2741661152946067</v>
      </c>
      <c r="P21">
        <f t="shared" si="1"/>
        <v>-51.484511744218267</v>
      </c>
      <c r="Q21">
        <f t="shared" si="2"/>
        <v>126.57409077347091</v>
      </c>
      <c r="S21">
        <f>(B20-B$23)*COS(G$37)-(C20-C$23)*SIN(G$37)+B$23</f>
        <v>131.48451174421837</v>
      </c>
      <c r="T21">
        <f>(B20-B$23)*SIN(G$37)+(C20-C$23)*COS(G$37)+C$23</f>
        <v>126.57409077347084</v>
      </c>
    </row>
    <row r="22" spans="1:20" x14ac:dyDescent="0.3">
      <c r="A22">
        <v>4</v>
      </c>
      <c r="B22" s="2">
        <v>14</v>
      </c>
      <c r="C22" s="2">
        <v>26</v>
      </c>
      <c r="E22" s="13">
        <f t="shared" si="0"/>
        <v>47.18315377335432</v>
      </c>
      <c r="F22" s="13">
        <f>ATAN2((B22-$B$18),(C22-$C$18))</f>
        <v>2.9171766445526477</v>
      </c>
      <c r="H22" s="13"/>
      <c r="I22" s="13">
        <f>SQRT((B19-$B$23)^2+(C19-$C$23)^2)</f>
        <v>47.18315377335432</v>
      </c>
      <c r="J22" s="13">
        <f>ATAN2((B19-$B$23),(C19-$C$23))</f>
        <v>0.22441600903714554</v>
      </c>
      <c r="P22">
        <f t="shared" si="1"/>
        <v>14.478705047565967</v>
      </c>
      <c r="Q22">
        <f t="shared" si="2"/>
        <v>3.087840403318074</v>
      </c>
      <c r="S22">
        <f>(B19-B$23)*COS(G$37)-(C19-C$23)*SIN(G$37)+B$23</f>
        <v>65.521294952434033</v>
      </c>
      <c r="T22">
        <f>(B19-B$23)*SIN(G$37)+(C19-C$23)*COS(G$37)+C$23</f>
        <v>3.0878404033180349</v>
      </c>
    </row>
    <row r="23" spans="1:20" x14ac:dyDescent="0.3">
      <c r="A23">
        <v>5</v>
      </c>
      <c r="B23" s="2">
        <v>20</v>
      </c>
      <c r="C23" s="2">
        <v>15.5</v>
      </c>
      <c r="E23" s="13">
        <f t="shared" si="0"/>
        <v>40</v>
      </c>
      <c r="F23" s="13">
        <f>ATAN2((B23-$B$18),(C23-$C$18))</f>
        <v>3.1415926535897931</v>
      </c>
      <c r="H23" s="13"/>
      <c r="I23" s="13">
        <f>SQRT((B18-$B$23)^2+(C18-$C$23)^2)</f>
        <v>40</v>
      </c>
      <c r="J23" s="13">
        <f>ATAN2((B18-$B$23),(C18-$C$23))</f>
        <v>0</v>
      </c>
      <c r="P23">
        <f t="shared" si="1"/>
        <v>24.718214179956334</v>
      </c>
      <c r="Q23">
        <f t="shared" si="2"/>
        <v>-3.3466333690812107</v>
      </c>
      <c r="S23">
        <f>(B18-B$23)*COS(G$37)-(C18-C$23)*SIN(G$37)+B$23</f>
        <v>55.281785820043659</v>
      </c>
      <c r="T23">
        <f>(B18-B$23)*SIN(G$37)+(C18-C$23)*COS(G$37)+C$23</f>
        <v>-3.3466333690812391</v>
      </c>
    </row>
    <row r="25" spans="1:20" x14ac:dyDescent="0.3">
      <c r="B25" s="2">
        <v>0</v>
      </c>
      <c r="C25" s="2">
        <v>0</v>
      </c>
      <c r="E25" s="13">
        <f t="shared" si="0"/>
        <v>61.969750685314203</v>
      </c>
      <c r="F25" s="13">
        <f>ATAN2((B25-$B$18),(C25-$C$18))</f>
        <v>-2.8887863616880365</v>
      </c>
      <c r="I25" s="13">
        <f>SQRT((B25-$B$23)^2+(C25-$C$23)^2)</f>
        <v>25.303161857759989</v>
      </c>
      <c r="J25" s="13">
        <f>ATAN2((B25-$B$23),(C25-$C$23))</f>
        <v>-2.482282585256935</v>
      </c>
      <c r="P25">
        <f>(B25-B$18)*COS(C$37)-(C25-C$18)*SIN(C$37)+B$18</f>
        <v>14.380391700453465</v>
      </c>
      <c r="Q25">
        <f>(B25-B$18)*SIN(C$37)+(C25-C$18)*COS(C$37)+C$18</f>
        <v>-26.441642058888732</v>
      </c>
      <c r="S25">
        <f>(B25-B$23)*COS(G$37)-(C25-C$23)*SIN(G$37)+B$23</f>
        <v>-4.9439633405408081</v>
      </c>
      <c r="T25">
        <f>(B25-B$23)*SIN(G$37)+(C25-C$23)*COS(G$37)+C$23</f>
        <v>11.251624679273704</v>
      </c>
    </row>
    <row r="26" spans="1:20" x14ac:dyDescent="0.3">
      <c r="B26" s="2">
        <v>0</v>
      </c>
      <c r="C26" s="2">
        <v>15.5</v>
      </c>
      <c r="E26" s="13">
        <f t="shared" si="0"/>
        <v>60</v>
      </c>
      <c r="F26" s="13">
        <f>ATAN2((B26-$B$18),(C26-$C$18))</f>
        <v>3.1415926535897931</v>
      </c>
      <c r="I26" s="13">
        <f>SQRT((B26-$B$23)^2+(C26-$C$23)^2)</f>
        <v>20</v>
      </c>
      <c r="J26" s="13">
        <f>ATAN2((B26-$B$23),(C26-$C$23))</f>
        <v>3.1415926535897931</v>
      </c>
      <c r="P26">
        <f t="shared" ref="P26:P30" si="3">(B26-B$18)*COS(C$37)-(C26-C$18)*SIN(C$37)+B$18</f>
        <v>7.0773212699344938</v>
      </c>
      <c r="Q26">
        <f t="shared" ref="Q26:Q30" si="4">(B26-B$18)*SIN(C$37)+(C26-C$18)*COS(C$37)+C$18</f>
        <v>-12.769950053621812</v>
      </c>
      <c r="R26" s="6"/>
      <c r="S26">
        <f t="shared" ref="S26:S30" si="5">(B26-B$23)*COS(G$37)-(C26-C$23)*SIN(G$37)+B$23</f>
        <v>2.3591070899781705</v>
      </c>
      <c r="T26">
        <f t="shared" ref="T26:T30" si="6">(B26-B$23)*SIN(G$37)+(C26-C$23)*COS(G$37)+C$23</f>
        <v>24.92331668454062</v>
      </c>
    </row>
    <row r="27" spans="1:20" x14ac:dyDescent="0.3">
      <c r="B27" s="2">
        <v>0</v>
      </c>
      <c r="C27" s="2">
        <v>180</v>
      </c>
      <c r="E27" s="13">
        <f t="shared" si="0"/>
        <v>175.10068532133161</v>
      </c>
      <c r="F27" s="13">
        <f>ATAN2((B27-$B$18),(C27-$C$18))</f>
        <v>1.9205431778367921</v>
      </c>
      <c r="I27" s="13">
        <f>SQRT((B27-$B$23)^2+(C27-$C$23)^2)</f>
        <v>165.71134541726465</v>
      </c>
      <c r="J27" s="13">
        <f>ATAN2((B27-$B$23),(C27-$C$23))</f>
        <v>1.6917830706063903</v>
      </c>
      <c r="P27">
        <f t="shared" si="3"/>
        <v>-70.429458460411979</v>
      </c>
      <c r="Q27">
        <f t="shared" si="4"/>
        <v>132.32639413130778</v>
      </c>
      <c r="S27">
        <f t="shared" si="5"/>
        <v>79.865886820324761</v>
      </c>
      <c r="T27">
        <f t="shared" si="6"/>
        <v>170.01966086947016</v>
      </c>
    </row>
    <row r="28" spans="1:20" x14ac:dyDescent="0.3">
      <c r="B28" s="2">
        <v>80</v>
      </c>
      <c r="C28" s="2">
        <v>180</v>
      </c>
      <c r="E28" s="13">
        <f t="shared" ref="E28:E30" si="7">SQRT((B28-$B$18)^2+(C28-$C$18)^2)</f>
        <v>165.71134541726465</v>
      </c>
      <c r="F28" s="13">
        <f t="shared" ref="F28:F30" si="8">ATAN2((B28-$B$18),(C28-$C$18))</f>
        <v>1.4498095829834028</v>
      </c>
      <c r="I28" s="13">
        <f t="shared" ref="I28:I30" si="9">SQRT((B28-$B$23)^2+(C28-$C$23)^2)</f>
        <v>175.10068532133161</v>
      </c>
      <c r="J28" s="13">
        <f t="shared" ref="J28:J30" si="10">ATAN2((B28-$B$23),(C28-$C$23))</f>
        <v>1.221049475753001</v>
      </c>
      <c r="P28">
        <f t="shared" si="3"/>
        <v>0.13411317967535297</v>
      </c>
      <c r="Q28">
        <f t="shared" si="4"/>
        <v>170.01966086947019</v>
      </c>
      <c r="S28">
        <f t="shared" si="5"/>
        <v>150.42945846041209</v>
      </c>
      <c r="T28">
        <f t="shared" si="6"/>
        <v>132.32639413130767</v>
      </c>
    </row>
    <row r="29" spans="1:20" x14ac:dyDescent="0.3">
      <c r="B29" s="2">
        <v>80</v>
      </c>
      <c r="C29" s="2">
        <v>15.5</v>
      </c>
      <c r="E29" s="13">
        <f>SQRT((B29-$B$18)^2+(C29-$C$18)^2)</f>
        <v>20</v>
      </c>
      <c r="F29" s="13">
        <f t="shared" si="8"/>
        <v>0</v>
      </c>
      <c r="I29" s="13">
        <f t="shared" si="9"/>
        <v>60</v>
      </c>
      <c r="J29" s="13">
        <f t="shared" si="10"/>
        <v>0</v>
      </c>
      <c r="P29">
        <f t="shared" si="3"/>
        <v>77.640892910021833</v>
      </c>
      <c r="Q29">
        <f t="shared" si="4"/>
        <v>24.923316684540605</v>
      </c>
      <c r="S29">
        <f t="shared" si="5"/>
        <v>72.922678730065485</v>
      </c>
      <c r="T29">
        <f t="shared" si="6"/>
        <v>-12.769950053621859</v>
      </c>
    </row>
    <row r="30" spans="1:20" x14ac:dyDescent="0.3">
      <c r="B30" s="2">
        <v>80</v>
      </c>
      <c r="C30" s="2">
        <v>0</v>
      </c>
      <c r="E30" s="13">
        <f t="shared" si="7"/>
        <v>25.303161857759989</v>
      </c>
      <c r="F30" s="13">
        <f t="shared" si="8"/>
        <v>-0.65931006833285788</v>
      </c>
      <c r="I30" s="13">
        <f t="shared" si="9"/>
        <v>61.969750685314203</v>
      </c>
      <c r="J30" s="13">
        <f t="shared" si="10"/>
        <v>-0.25280629190175652</v>
      </c>
      <c r="P30">
        <f t="shared" si="3"/>
        <v>84.943963340540805</v>
      </c>
      <c r="Q30">
        <f t="shared" si="4"/>
        <v>11.251624679273684</v>
      </c>
      <c r="S30">
        <f t="shared" si="5"/>
        <v>65.619608299546513</v>
      </c>
      <c r="T30">
        <f t="shared" si="6"/>
        <v>-26.441642058888775</v>
      </c>
    </row>
    <row r="33" spans="1:26" x14ac:dyDescent="0.3">
      <c r="N33" t="s">
        <v>40</v>
      </c>
      <c r="T33">
        <v>-9.4233200000000004</v>
      </c>
      <c r="U33">
        <v>13.61717</v>
      </c>
      <c r="V33">
        <v>15.5</v>
      </c>
      <c r="W33">
        <f>V33+U33+T33</f>
        <v>19.693850000000001</v>
      </c>
    </row>
    <row r="34" spans="1:26" x14ac:dyDescent="0.3">
      <c r="B34" t="s">
        <v>1</v>
      </c>
      <c r="N34" t="s">
        <v>41</v>
      </c>
      <c r="W34">
        <f>V33-U33-T33</f>
        <v>11.306150000000001</v>
      </c>
    </row>
    <row r="35" spans="1:26" x14ac:dyDescent="0.3">
      <c r="B35">
        <f>B20-B21</f>
        <v>52</v>
      </c>
      <c r="C35">
        <f>(C20-C19)/4</f>
        <v>35</v>
      </c>
      <c r="D35">
        <f>B35*C35</f>
        <v>1820</v>
      </c>
      <c r="T35">
        <f>V33+U33-T33</f>
        <v>38.540490000000005</v>
      </c>
    </row>
    <row r="37" spans="1:26" x14ac:dyDescent="0.3">
      <c r="A37" s="3" t="s">
        <v>8</v>
      </c>
      <c r="B37" s="4">
        <v>28.11</v>
      </c>
      <c r="C37">
        <f>MOD(B37,360)/180*PI()</f>
        <v>0.49061205273560604</v>
      </c>
      <c r="F37" s="3">
        <f>-B37</f>
        <v>-28.11</v>
      </c>
      <c r="G37" s="2">
        <f>MOD(F37,360)/180*PI()</f>
        <v>5.7925732544439796</v>
      </c>
    </row>
    <row r="38" spans="1:26" x14ac:dyDescent="0.3">
      <c r="A38" s="3"/>
      <c r="B38" s="4"/>
    </row>
    <row r="39" spans="1:26" x14ac:dyDescent="0.3">
      <c r="A39" s="1"/>
      <c r="B39" s="1" t="s">
        <v>0</v>
      </c>
      <c r="C39" s="1"/>
      <c r="D39" s="1"/>
      <c r="E39" s="1"/>
      <c r="F39" s="1"/>
      <c r="G39" s="19"/>
      <c r="H39" s="19"/>
      <c r="Z39">
        <f>115-77.3</f>
        <v>37.700000000000003</v>
      </c>
    </row>
    <row r="40" spans="1:26" s="8" customFormat="1" x14ac:dyDescent="0.3">
      <c r="A40" s="7" t="s">
        <v>14</v>
      </c>
      <c r="B40" s="8" t="s">
        <v>9</v>
      </c>
      <c r="C40" s="8" t="s">
        <v>10</v>
      </c>
      <c r="F40" s="7" t="s">
        <v>14</v>
      </c>
      <c r="G40" s="8" t="s">
        <v>9</v>
      </c>
      <c r="H40" s="8" t="s">
        <v>10</v>
      </c>
    </row>
    <row r="41" spans="1:26" x14ac:dyDescent="0.3">
      <c r="A41">
        <v>0</v>
      </c>
      <c r="B41" s="5">
        <f>B18</f>
        <v>60</v>
      </c>
      <c r="C41" s="5">
        <f>C18</f>
        <v>15.5</v>
      </c>
      <c r="D41" s="6"/>
      <c r="E41" s="6"/>
      <c r="F41">
        <v>0</v>
      </c>
      <c r="G41" s="5">
        <f>B23</f>
        <v>20</v>
      </c>
      <c r="H41" s="5">
        <f>C23</f>
        <v>15.5</v>
      </c>
    </row>
    <row r="42" spans="1:26" x14ac:dyDescent="0.3">
      <c r="A42">
        <v>1</v>
      </c>
      <c r="B42" s="5">
        <f>B$41+E19*COS(F19+$C$37)</f>
        <v>60.345026613622736</v>
      </c>
      <c r="C42" s="5">
        <f>C$41+E19*SIN(F19+$C$37)</f>
        <v>27.588463783123643</v>
      </c>
      <c r="D42" s="6"/>
      <c r="E42" s="6"/>
      <c r="F42">
        <v>1</v>
      </c>
      <c r="G42" s="5">
        <f>G$41+I19*COS(J19+$G$37)</f>
        <v>19.654973386377282</v>
      </c>
      <c r="H42" s="5">
        <f>H$41+I19*SIN(J19+$G$37)</f>
        <v>27.588463783123643</v>
      </c>
    </row>
    <row r="43" spans="1:26" x14ac:dyDescent="0.3">
      <c r="A43">
        <v>2</v>
      </c>
      <c r="B43" s="5">
        <f>B$41+E20*COS(F20+$C$37)</f>
        <v>-5.6181901781614982</v>
      </c>
      <c r="C43" s="5">
        <f>C$41+E20*SIN(F20+$C$37)</f>
        <v>151.07471415327652</v>
      </c>
      <c r="D43" s="6"/>
      <c r="E43" s="6"/>
      <c r="F43">
        <v>2</v>
      </c>
      <c r="G43" s="5">
        <f>G$41+I20*COS(J20+$G$37)</f>
        <v>85.618190178161612</v>
      </c>
      <c r="H43" s="5">
        <f>H$41+I20*SIN(J20+$G$37)</f>
        <v>151.07471415327646</v>
      </c>
    </row>
    <row r="44" spans="1:26" x14ac:dyDescent="0.3">
      <c r="A44">
        <v>3</v>
      </c>
      <c r="B44" s="5">
        <f>B$41+E21*COS(F21+$C$37)</f>
        <v>-51.484511744218239</v>
      </c>
      <c r="C44" s="5">
        <f>C$41+E21*SIN(F21+$C$37)</f>
        <v>126.57409077347096</v>
      </c>
      <c r="D44" s="6"/>
      <c r="E44" s="6"/>
      <c r="F44">
        <v>3</v>
      </c>
      <c r="G44" s="5">
        <f>G$41+I21*COS(J21+$G$37)</f>
        <v>131.48451174421831</v>
      </c>
      <c r="H44" s="5">
        <f>H$41+I21*SIN(J21+$G$37)</f>
        <v>126.57409077347087</v>
      </c>
      <c r="I44" s="6"/>
      <c r="J44" s="6"/>
    </row>
    <row r="45" spans="1:26" x14ac:dyDescent="0.3">
      <c r="A45">
        <v>4</v>
      </c>
      <c r="B45" s="5">
        <f>B$41+E22*COS(F22+$C$37)</f>
        <v>14.47870504756596</v>
      </c>
      <c r="C45" s="5">
        <f>C$41+E22*SIN(F22+$C$37)</f>
        <v>3.0878404033180651</v>
      </c>
      <c r="D45" s="6"/>
      <c r="E45" s="6"/>
      <c r="F45">
        <v>4</v>
      </c>
      <c r="G45" s="5">
        <f>G$41+I22*COS(J22+$G$37)</f>
        <v>65.521294952434033</v>
      </c>
      <c r="H45" s="5">
        <f>H$41+I22*SIN(J22+$G$37)</f>
        <v>3.0878404033180509</v>
      </c>
      <c r="I45" s="6"/>
      <c r="J45" s="6"/>
    </row>
    <row r="46" spans="1:26" x14ac:dyDescent="0.3">
      <c r="A46">
        <v>5</v>
      </c>
      <c r="B46" s="5">
        <f>B$41+E23*COS(F23+$C$37)</f>
        <v>24.718214179956334</v>
      </c>
      <c r="C46" s="5">
        <f>C$41+E23*SIN(F23+$C$37)</f>
        <v>-3.3466333690812107</v>
      </c>
      <c r="D46" s="6"/>
      <c r="E46" s="6"/>
      <c r="F46">
        <v>5</v>
      </c>
      <c r="G46" s="5">
        <f>G$41+I23*COS(J23+$G$37)</f>
        <v>55.281785820043659</v>
      </c>
      <c r="H46" s="5">
        <f>H$41+I23*SIN(J23+$G$37)</f>
        <v>-3.3466333690812391</v>
      </c>
    </row>
    <row r="47" spans="1:26" x14ac:dyDescent="0.3">
      <c r="B47" s="5"/>
      <c r="C47" s="5"/>
      <c r="G47" s="5"/>
      <c r="H47" s="5"/>
      <c r="I47" s="6"/>
    </row>
    <row r="48" spans="1:26" x14ac:dyDescent="0.3">
      <c r="B48" s="22">
        <f>B$41+E25*COS(F25+$C$37)</f>
        <v>14.38039170045348</v>
      </c>
      <c r="C48" s="22">
        <f>C$41+E25*SIN(F25+$C$37)</f>
        <v>-26.441642058888753</v>
      </c>
      <c r="G48" s="22">
        <f>G$41+I25*COS(J25+$G$37)</f>
        <v>-4.9439633405408046</v>
      </c>
      <c r="H48" s="22">
        <f>H$41+I25*SIN(J25+$G$37)</f>
        <v>11.251624679273695</v>
      </c>
      <c r="I48">
        <v>19.7484</v>
      </c>
    </row>
    <row r="49" spans="1:9" x14ac:dyDescent="0.3">
      <c r="B49" s="22">
        <f>B$41+E26*COS(F26+$C$37)</f>
        <v>7.0773212699344938</v>
      </c>
      <c r="C49" s="22">
        <f>C$41+E26*SIN(F26+$C$37)</f>
        <v>-12.769950053621812</v>
      </c>
      <c r="G49" s="22">
        <f>G$41+I26*COS(J26+$G$37)</f>
        <v>2.3591070899781741</v>
      </c>
      <c r="H49" s="22">
        <f>H$41+I26*SIN(J26+$G$37)</f>
        <v>24.923316684540623</v>
      </c>
      <c r="I49" s="6">
        <f>H49-C18</f>
        <v>9.4233166845406231</v>
      </c>
    </row>
    <row r="50" spans="1:9" x14ac:dyDescent="0.3">
      <c r="B50" s="5">
        <f>B$41+E29*COS(F29+$C$37)</f>
        <v>77.640892910021833</v>
      </c>
      <c r="C50" s="5">
        <f>C$41+E29*SIN(F29+$C$37)</f>
        <v>24.923316684540605</v>
      </c>
      <c r="G50" s="5">
        <f>G$41+I29*COS(J29+$G$37)</f>
        <v>72.922678730065485</v>
      </c>
      <c r="H50" s="5">
        <f>H$41+I29*SIN(J29+$G$37)</f>
        <v>-12.769950053621859</v>
      </c>
    </row>
    <row r="51" spans="1:9" x14ac:dyDescent="0.3">
      <c r="B51" s="5">
        <f>B$41+E30*COS(F30+$C$37)</f>
        <v>84.943963340540805</v>
      </c>
      <c r="C51" s="5">
        <f>C$41+E30*SIN(F30+$C$37)</f>
        <v>11.251624679273682</v>
      </c>
      <c r="G51" s="5">
        <f>G$41+I30*COS(J30+$G$37)</f>
        <v>65.619608299546499</v>
      </c>
      <c r="H51" s="5">
        <f>H$41+I30*SIN(J30+$G$37)</f>
        <v>-26.441642058888782</v>
      </c>
    </row>
    <row r="52" spans="1:9" x14ac:dyDescent="0.3">
      <c r="B52" s="5">
        <f>B48</f>
        <v>14.38039170045348</v>
      </c>
      <c r="C52" s="5">
        <f>C48</f>
        <v>-26.441642058888753</v>
      </c>
      <c r="G52" s="5">
        <f>G48</f>
        <v>-4.9439633405408046</v>
      </c>
      <c r="H52" s="5">
        <f>H48</f>
        <v>11.251624679273695</v>
      </c>
    </row>
    <row r="53" spans="1:9" x14ac:dyDescent="0.3">
      <c r="B53" s="5"/>
      <c r="C53" s="5"/>
      <c r="G53" s="5"/>
      <c r="H53" s="5"/>
    </row>
    <row r="54" spans="1:9" x14ac:dyDescent="0.3">
      <c r="B54" s="20">
        <f>B49</f>
        <v>7.0773212699344938</v>
      </c>
      <c r="C54" s="20">
        <f>C49</f>
        <v>-12.769950053621812</v>
      </c>
      <c r="D54" s="21"/>
      <c r="E54" s="21"/>
      <c r="F54" s="21"/>
      <c r="G54" s="20">
        <f>G49</f>
        <v>2.3591070899781741</v>
      </c>
      <c r="H54" s="20">
        <f>H49</f>
        <v>24.923316684540623</v>
      </c>
    </row>
    <row r="55" spans="1:9" x14ac:dyDescent="0.3">
      <c r="B55" s="20">
        <f>B$41+E27*COS(F27+$C$37)</f>
        <v>-70.429458460411922</v>
      </c>
      <c r="C55" s="20">
        <f>C$41+E27*SIN(F27+$C$37)</f>
        <v>132.32639413130784</v>
      </c>
      <c r="D55" s="21"/>
      <c r="E55" s="21"/>
      <c r="F55" s="21"/>
      <c r="G55" s="20">
        <f>G$41+I27*COS(J27+$G$37)</f>
        <v>79.865886820324818</v>
      </c>
      <c r="H55" s="20">
        <f>H$41+I27*SIN(J27+$G$37)</f>
        <v>170.01966086947013</v>
      </c>
    </row>
    <row r="56" spans="1:9" x14ac:dyDescent="0.3">
      <c r="B56" s="20">
        <f>B$41+E28*COS(F28+$C$37)</f>
        <v>0.13411317967538849</v>
      </c>
      <c r="C56" s="20">
        <f>C$41+E28*SIN(F28+$C$37)</f>
        <v>170.01966086947021</v>
      </c>
      <c r="D56" s="21"/>
      <c r="E56" s="21"/>
      <c r="F56" s="21"/>
      <c r="G56" s="20">
        <f>G$41+I28*COS(J28+$G$37)</f>
        <v>150.42945846041204</v>
      </c>
      <c r="H56" s="20">
        <f>H$41+I28*SIN(J28+$G$37)</f>
        <v>132.32639413130772</v>
      </c>
    </row>
    <row r="57" spans="1:9" x14ac:dyDescent="0.3">
      <c r="B57" s="20">
        <f>B50</f>
        <v>77.640892910021833</v>
      </c>
      <c r="C57" s="20">
        <f>C50</f>
        <v>24.923316684540605</v>
      </c>
      <c r="D57" s="21"/>
      <c r="E57" s="21"/>
      <c r="F57" s="21"/>
      <c r="G57" s="20">
        <f>G50</f>
        <v>72.922678730065485</v>
      </c>
      <c r="H57" s="20">
        <f>H50</f>
        <v>-12.769950053621859</v>
      </c>
    </row>
    <row r="58" spans="1:9" x14ac:dyDescent="0.3">
      <c r="B58" s="5">
        <f>B54</f>
        <v>7.0773212699344938</v>
      </c>
      <c r="C58" s="5">
        <f>C54</f>
        <v>-12.769950053621812</v>
      </c>
      <c r="G58" s="5">
        <f>G54</f>
        <v>2.3591070899781741</v>
      </c>
      <c r="H58" s="5">
        <f>H54</f>
        <v>24.923316684540623</v>
      </c>
    </row>
    <row r="59" spans="1:9" x14ac:dyDescent="0.3">
      <c r="B59" s="5"/>
      <c r="C59" s="5"/>
      <c r="G59" s="5"/>
      <c r="H59" s="5"/>
    </row>
    <row r="60" spans="1:9" x14ac:dyDescent="0.3">
      <c r="B60" s="5"/>
      <c r="C60" s="5"/>
      <c r="G60" s="5"/>
      <c r="H60" s="5"/>
    </row>
    <row r="61" spans="1:9" x14ac:dyDescent="0.3">
      <c r="A61" t="s">
        <v>15</v>
      </c>
      <c r="B61" s="5"/>
      <c r="C61" s="5"/>
      <c r="G61" s="5"/>
      <c r="H61" s="5"/>
    </row>
    <row r="62" spans="1:9" x14ac:dyDescent="0.3">
      <c r="A62" s="7" t="s">
        <v>14</v>
      </c>
      <c r="B62" s="8" t="s">
        <v>16</v>
      </c>
      <c r="C62" s="8" t="s">
        <v>17</v>
      </c>
      <c r="D62" s="8"/>
      <c r="E62" s="8"/>
      <c r="F62" s="7" t="s">
        <v>14</v>
      </c>
      <c r="G62" s="8" t="s">
        <v>16</v>
      </c>
      <c r="H62" s="8" t="s">
        <v>17</v>
      </c>
    </row>
    <row r="63" spans="1:9" x14ac:dyDescent="0.3">
      <c r="A63" s="11" t="s">
        <v>18</v>
      </c>
      <c r="B63" s="5">
        <f>(C42-C41)/(B42-B41)</f>
        <v>35.036322723619236</v>
      </c>
      <c r="C63" s="5">
        <f>C41-B63*B41</f>
        <v>-2086.679363417154</v>
      </c>
      <c r="G63" s="5">
        <f>(H42-H41)/(G42-G41)</f>
        <v>-35.036322723621034</v>
      </c>
      <c r="H63" s="5">
        <f>H41-G63*G41</f>
        <v>716.22645447242064</v>
      </c>
    </row>
    <row r="64" spans="1:9" x14ac:dyDescent="0.3">
      <c r="A64" s="11" t="s">
        <v>19</v>
      </c>
      <c r="B64" s="5">
        <f>(C43-C42)/(B43-B42)</f>
        <v>-1.872047125293216</v>
      </c>
      <c r="C64" s="5">
        <f>C42-B64*B42</f>
        <v>140.55719738089869</v>
      </c>
      <c r="G64" s="5">
        <f>(H43-H42)/(G43-G42)</f>
        <v>1.8720471252932125</v>
      </c>
      <c r="H64" s="5">
        <f>H42-G64*G42</f>
        <v>-9.2065726425585481</v>
      </c>
    </row>
    <row r="65" spans="1:9" x14ac:dyDescent="0.3">
      <c r="A65" s="11" t="s">
        <v>20</v>
      </c>
      <c r="B65" s="5">
        <f>(C44-C43)/(B44-B43)</f>
        <v>0.5341745870010467</v>
      </c>
      <c r="C65" s="5">
        <f>C43-B65*B43</f>
        <v>154.07580857138927</v>
      </c>
      <c r="G65" s="5">
        <f>(H44-H43)/(G44-G43)</f>
        <v>-0.53417458700104781</v>
      </c>
      <c r="H65" s="5">
        <f>H43-G65*G43</f>
        <v>196.80977553147312</v>
      </c>
    </row>
    <row r="66" spans="1:9" x14ac:dyDescent="0.3">
      <c r="A66" s="11" t="s">
        <v>21</v>
      </c>
      <c r="B66" s="5">
        <f>(C45-C44)/(B45-B44)</f>
        <v>-1.8720471252932176</v>
      </c>
      <c r="C66" s="5">
        <f>C44-B66*B44</f>
        <v>30.192658565582306</v>
      </c>
      <c r="G66" s="5">
        <f>(H45-H44)/(G45-G44)</f>
        <v>1.872047125293214</v>
      </c>
      <c r="H66" s="5">
        <f>H44-G66*G44</f>
        <v>-119.57111145787486</v>
      </c>
    </row>
    <row r="67" spans="1:9" x14ac:dyDescent="0.3">
      <c r="A67" s="11" t="s">
        <v>22</v>
      </c>
      <c r="B67" s="5">
        <f>(C46-C45)/(B46-B45)</f>
        <v>-0.62839670234242684</v>
      </c>
      <c r="C67" s="5">
        <f>C45-B67*B45</f>
        <v>12.186210909397165</v>
      </c>
      <c r="G67" s="5">
        <f>(H45-H46)/(G45-G46)</f>
        <v>0.62839670234242828</v>
      </c>
      <c r="H67" s="5">
        <f>H45-G67*G45</f>
        <v>-38.085525277997093</v>
      </c>
    </row>
    <row r="69" spans="1:9" x14ac:dyDescent="0.3">
      <c r="A69" s="1"/>
      <c r="B69" s="1" t="s">
        <v>13</v>
      </c>
      <c r="C69" s="1"/>
      <c r="D69" s="1"/>
      <c r="E69" s="1"/>
      <c r="F69" s="1"/>
      <c r="G69" s="19"/>
      <c r="H69" s="19"/>
    </row>
    <row r="70" spans="1:9" x14ac:dyDescent="0.3">
      <c r="A70" s="12">
        <f>MATCH(C70,C$41:C$46,0)-1</f>
        <v>2</v>
      </c>
      <c r="B70">
        <f>INDEX(B$41:B$46,A70+1)</f>
        <v>-5.6181901781614982</v>
      </c>
      <c r="C70" s="6">
        <f>LARGE(C$41:C$46,ROW(C41)-ROW(C$40))</f>
        <v>151.07471415327652</v>
      </c>
      <c r="F70" s="12">
        <f>MATCH(H70,H$41:H$46,0)-1</f>
        <v>2</v>
      </c>
      <c r="G70" s="2">
        <f>INDEX(G$41:G$46,F70+1)</f>
        <v>85.618190178161612</v>
      </c>
      <c r="H70" s="6">
        <f>LARGE(H$41:H$46,ROW(H41)-ROW(H$40))</f>
        <v>151.07471415327646</v>
      </c>
    </row>
    <row r="71" spans="1:9" x14ac:dyDescent="0.3">
      <c r="A71" s="12">
        <f t="shared" ref="A71:A75" si="11">MATCH(C71,C$41:C$46,0)-1</f>
        <v>3</v>
      </c>
      <c r="B71">
        <f t="shared" ref="B71:B75" si="12">INDEX(B$41:B$46,A71+1)</f>
        <v>-51.484511744218239</v>
      </c>
      <c r="C71" s="6">
        <f>LARGE(C$41:C$46,ROW(C42)-ROW(C$40))</f>
        <v>126.57409077347096</v>
      </c>
      <c r="F71" s="12">
        <f t="shared" ref="F71:F75" si="13">MATCH(H71,H$41:H$46,0)-1</f>
        <v>3</v>
      </c>
      <c r="G71" s="2">
        <f t="shared" ref="G71:G75" si="14">INDEX(G$41:G$46,F71+1)</f>
        <v>131.48451174421831</v>
      </c>
      <c r="H71" s="6">
        <f>LARGE(H$41:H$46,ROW(H42)-ROW(H$40))</f>
        <v>126.57409077347087</v>
      </c>
    </row>
    <row r="72" spans="1:9" x14ac:dyDescent="0.3">
      <c r="A72" s="12">
        <f t="shared" si="11"/>
        <v>1</v>
      </c>
      <c r="B72">
        <f t="shared" si="12"/>
        <v>60.345026613622736</v>
      </c>
      <c r="C72" s="6">
        <f>LARGE(C$41:C$46,ROW(C43)-ROW(C$40))</f>
        <v>27.588463783123643</v>
      </c>
      <c r="F72" s="12">
        <f t="shared" si="13"/>
        <v>1</v>
      </c>
      <c r="G72" s="2">
        <f t="shared" si="14"/>
        <v>19.654973386377282</v>
      </c>
      <c r="H72" s="6">
        <f>LARGE(H$41:H$46,ROW(H43)-ROW(H$40))</f>
        <v>27.588463783123643</v>
      </c>
    </row>
    <row r="73" spans="1:9" x14ac:dyDescent="0.3">
      <c r="A73" s="12">
        <f t="shared" si="11"/>
        <v>0</v>
      </c>
      <c r="B73">
        <f t="shared" si="12"/>
        <v>60</v>
      </c>
      <c r="C73" s="6">
        <f>LARGE(C$41:C$46,ROW(C44)-ROW(C$40))</f>
        <v>15.5</v>
      </c>
      <c r="D73" s="14">
        <f>(D79-C64)/B64</f>
        <v>7.469420197014311</v>
      </c>
      <c r="F73" s="12">
        <f t="shared" si="13"/>
        <v>0</v>
      </c>
      <c r="G73" s="2">
        <f t="shared" si="14"/>
        <v>20</v>
      </c>
      <c r="H73" s="6">
        <f>LARGE(H$41:H$46,ROW(H44)-ROW(H$40))</f>
        <v>15.5</v>
      </c>
    </row>
    <row r="74" spans="1:9" x14ac:dyDescent="0.3">
      <c r="A74" s="12">
        <f t="shared" si="11"/>
        <v>4</v>
      </c>
      <c r="B74">
        <f t="shared" si="12"/>
        <v>14.47870504756596</v>
      </c>
      <c r="C74" s="6">
        <f>LARGE(C$41:C$46,ROW(C45)-ROW(C$40))</f>
        <v>3.0878404033180651</v>
      </c>
      <c r="F74" s="12">
        <f t="shared" si="13"/>
        <v>4</v>
      </c>
      <c r="G74" s="2">
        <f t="shared" si="14"/>
        <v>65.521294952434033</v>
      </c>
      <c r="H74" s="6">
        <f>LARGE(H$41:H$46,ROW(H45)-ROW(H$40))</f>
        <v>3.0878404033180509</v>
      </c>
    </row>
    <row r="75" spans="1:9" x14ac:dyDescent="0.3">
      <c r="A75" s="12">
        <f t="shared" si="11"/>
        <v>5</v>
      </c>
      <c r="B75">
        <f t="shared" si="12"/>
        <v>24.718214179956334</v>
      </c>
      <c r="C75" s="6">
        <f>LARGE(C$41:C$46,ROW(C46)-ROW(C$40))</f>
        <v>-3.3466333690812107</v>
      </c>
      <c r="F75" s="12">
        <f t="shared" si="13"/>
        <v>5</v>
      </c>
      <c r="G75" s="2">
        <f t="shared" si="14"/>
        <v>55.281785820043659</v>
      </c>
      <c r="H75" s="6">
        <f>LARGE(H$41:H$46,ROW(H46)-ROW(H$40))</f>
        <v>-3.3466333690812391</v>
      </c>
    </row>
    <row r="76" spans="1:9" x14ac:dyDescent="0.3">
      <c r="C76" s="6"/>
    </row>
    <row r="77" spans="1:9" x14ac:dyDescent="0.3">
      <c r="A77" s="1"/>
      <c r="B77" s="1" t="s">
        <v>23</v>
      </c>
      <c r="C77" s="1"/>
      <c r="D77" s="1"/>
      <c r="E77" s="1"/>
      <c r="F77" s="1"/>
      <c r="G77" s="19"/>
      <c r="H77" s="19"/>
    </row>
    <row r="78" spans="1:9" x14ac:dyDescent="0.3">
      <c r="A78">
        <f>A70</f>
        <v>2</v>
      </c>
      <c r="B78" s="14">
        <f>B70</f>
        <v>-5.6181901781614982</v>
      </c>
      <c r="C78" s="14">
        <f>B70</f>
        <v>-5.6181901781614982</v>
      </c>
      <c r="D78" s="14">
        <f>C70</f>
        <v>151.07471415327652</v>
      </c>
      <c r="F78">
        <f>F70</f>
        <v>2</v>
      </c>
      <c r="G78" s="13">
        <f>G70</f>
        <v>85.618190178161612</v>
      </c>
      <c r="H78" s="13">
        <f>G70</f>
        <v>85.618190178161612</v>
      </c>
      <c r="I78" s="14">
        <f>H70</f>
        <v>151.07471415327646</v>
      </c>
    </row>
    <row r="79" spans="1:9" x14ac:dyDescent="0.3">
      <c r="A79">
        <f>IF(A78&lt;&gt;0,A71,0)</f>
        <v>3</v>
      </c>
      <c r="B79" s="14">
        <f>IF(AND(A79&lt;&gt;0,A79&lt;&gt;1,(D79-C$63)/B$63&gt;=MIN(B$41:B$42),(D79-C$63)/B$63&lt;=MAX(B$41:B$42)),(D79-C$63)/B$63,IF(AND(A79&lt;&gt;1,A79&lt;&gt;2,(D79-C$64)/B$64&gt;=MIN(B$42:B$43),(D79-C$64)/B$64&lt;=MAX(B$42:B$43)),(D79-C$64)/B$64,IF(AND(A79&lt;&gt;2,A79&lt;&gt;3,(D79-C$65)/B$65&gt;=MIN(B$43:B$44),(D79-C$65)/B$65&lt;=MAX(B$43:B$44)),(D79-C$65)/B$65,IF(AND(A79&lt;&gt;3,A79&lt;&gt;4,(D79-C$66)/B$66&gt;=MIN(B$44:B$45),(D79-C$66)/B$66&lt;=MAX(B$44:B$45)),(D79-C$66)/B$66,IF(AND(A79&lt;&gt;4,A79&lt;&gt;5,(D79-C$67)/B$67&gt;=MIN(B$45:B$46),(D79-C$67)/B$67&lt;=MAX(B$45:B$46)),(D79-C$67)/B$67,"????")))))</f>
        <v>7.469420197014311</v>
      </c>
      <c r="C79" s="14">
        <f>INDEX(B$70:B$75,MATCH(A79,A$70:A$75,0))</f>
        <v>-51.484511744218239</v>
      </c>
      <c r="D79" s="14">
        <f>INDEX(C$70:C$75,MATCH(A79,A$70:A$75,0))</f>
        <v>126.57409077347096</v>
      </c>
      <c r="F79">
        <f>IF(F78&lt;&gt;0,F71,0)</f>
        <v>3</v>
      </c>
      <c r="G79" s="13">
        <f>IF(AND(F79&lt;&gt;0,F79&lt;&gt;1,(I79-H$63)/G$63&gt;=MIN(G$41:G$42),(I79-H$63)/G$63&lt;=MAX(G$41:G$42)),(I79-H$63)/G$63,IF(AND(F79&lt;&gt;1,F79&lt;&gt;2,(I79-H$64)/G$64&gt;=MIN(G$42:G$43),(I79-H$64)/G$64&lt;=MAX(G$42:G$43)),(I79-H$64)/G$64,IF(AND(F79&lt;&gt;2,F79&lt;&gt;3,(I79-H$65)/G$65&gt;=MIN(G$43:G$44),(I79-H$65)/G$65&lt;=MAX(G$43:G$44)),(I79-H$65)/G$65,IF(AND(F79&lt;&gt;3,F79&lt;&gt;4,(I79-H$66)/G$66&gt;=MIN(G$44:G$45),(I79-H$66)/G$66&lt;=MAX(G$44:G$45)),(I79-H$66)/G$66,IF(AND(F79&lt;&gt;4,F79&lt;&gt;5,(I79-H$67)/G$67&gt;=MIN(G$45:G$46),(I79-H$67)/G$67&lt;=MAX(G$45:G$46)),(I79-H$67)/G$67,"????")))))</f>
        <v>72.530579802985756</v>
      </c>
      <c r="H79" s="13">
        <f>INDEX(G$70:G$75,MATCH(F79,F$70:F$75,0))</f>
        <v>131.48451174421831</v>
      </c>
      <c r="I79" s="14">
        <f>INDEX(H$70:H$75,MATCH(F79,F$70:F$75,0))</f>
        <v>126.57409077347087</v>
      </c>
    </row>
    <row r="80" spans="1:9" x14ac:dyDescent="0.3">
      <c r="A80">
        <f>IF(A79&lt;&gt;0,A72,0)</f>
        <v>1</v>
      </c>
      <c r="B80" s="14">
        <f>IF(AND(A80&lt;&gt;0,A80&lt;&gt;1,(D80-C$63)/B$63&gt;=MIN(B$41:B$42),(D80-C$63)/B$63&lt;=MAX(B$41:B$42)),(D80-C$63)/B$63,IF(AND(A80&lt;&gt;1,A80&lt;&gt;2,(D80-C$64)/B$64&gt;=MIN(B$42:B$43),(D80-C$64)/B$64&lt;=MAX(B$42:B$43)),(D80-C$64)/B$64,IF(AND(A80&lt;&gt;2,A80&lt;&gt;3,(D80-C$65)/B$65&gt;=MIN(B$43:B$44),(D80-C$65)/B$65&lt;=MAX(B$43:B$44)),(D80-C$65)/B$65,IF(AND(A80&lt;&gt;3,A80&lt;&gt;4,(D80-C$66)/B$66&gt;=MIN(B$44:B$45),(D80-C$66)/B$66&lt;=MAX(B$44:B$45)),(D80-C$66)/B$66,IF(AND(A80&lt;&gt;4,A80&lt;&gt;5,(D80-C$67)/B$67&gt;=MIN(B$45:B$46),(D80-C$67)/B$67&lt;=MAX(B$45:B$46)),(D80-C$67)/B$67,"????")))))</f>
        <v>1.3910946723901352</v>
      </c>
      <c r="C80" s="14">
        <f t="shared" ref="C80:C81" si="15">INDEX(B$70:B$75,MATCH(A80,A$70:A$75,0))</f>
        <v>60.345026613622736</v>
      </c>
      <c r="D80" s="14">
        <f t="shared" ref="D80:D81" si="16">INDEX(C$70:C$75,MATCH(A80,A$70:A$75,0))</f>
        <v>27.588463783123643</v>
      </c>
      <c r="F80">
        <f>IF(F79&lt;&gt;0,F72,0)</f>
        <v>1</v>
      </c>
      <c r="G80" s="13">
        <f>IF(AND(F80&lt;&gt;0,F80&lt;&gt;1,(I80-H$63)/G$63&gt;=MIN(G$41:G$42),(I80-H$63)/G$63&lt;=MAX(G$41:G$42)),(I80-H$63)/G$63,IF(AND(F80&lt;&gt;1,F80&lt;&gt;2,(I80-H$64)/G$64&gt;=MIN(G$42:G$43),(I80-H$64)/G$64&lt;=MAX(G$42:G$43)),(I80-H$64)/G$64,IF(AND(F80&lt;&gt;2,F80&lt;&gt;3,(I80-H$65)/G$65&gt;=MIN(G$43:G$44),(I80-H$65)/G$65&lt;=MAX(G$43:G$44)),(I80-H$65)/G$65,IF(AND(F80&lt;&gt;3,F80&lt;&gt;4,(I80-H$66)/G$66&gt;=MIN(G$44:G$45),(I80-H$66)/G$66&lt;=MAX(G$44:G$45)),(I80-H$66)/G$66,IF(AND(F80&lt;&gt;4,F80&lt;&gt;5,(I80-H$67)/G$67&gt;=MIN(G$45:G$46),(I80-H$67)/G$67&lt;=MAX(G$45:G$46)),(I80-H$67)/G$67,"????")))))</f>
        <v>78.608905327609875</v>
      </c>
      <c r="H80" s="13">
        <f t="shared" ref="H80:H82" si="17">INDEX(G$70:G$75,MATCH(F80,F$70:F$75,0))</f>
        <v>19.654973386377282</v>
      </c>
      <c r="I80" s="14">
        <f t="shared" ref="I80:I82" si="18">INDEX(H$70:H$75,MATCH(F80,F$70:F$75,0))</f>
        <v>27.588463783123643</v>
      </c>
    </row>
    <row r="81" spans="1:10" x14ac:dyDescent="0.3">
      <c r="A81">
        <f>IF(A80&lt;&gt;0,A73,0)</f>
        <v>0</v>
      </c>
      <c r="B81" s="14">
        <f>IF(AND(A81&lt;&gt;0,A81&lt;&gt;1,(D81-C$63)/B$63&gt;=MIN(B$41:B$42),(D81-C$63)/B$63&lt;=MAX(B$41:B$42)),(D81-C$63)/B$63,IF(AND(A81&lt;&gt;1,A81&lt;&gt;2,(D81-C$64)/B$64&gt;=MIN(B$42:B$43),(D81-C$64)/B$64&lt;=MAX(B$42:B$43)),(D81-C$64)/B$64,IF(AND(A81&lt;&gt;2,A81&lt;&gt;3,(D81-C$65)/B$65&gt;=MIN(B$43:B$44),(D81-C$65)/B$65&lt;=MAX(B$43:B$44)),(D81-C$65)/B$65,IF(AND(A81&lt;&gt;3,A81&lt;&gt;4,(D81-C$66)/B$66&gt;=MIN(B$44:B$45),(D81-C$66)/B$66&lt;=MAX(B$44:B$45)),(D81-C$66)/B$66,IF(AND(A81&lt;&gt;4,A81&lt;&gt;5,(D81-C$67)/B$67&gt;=MIN(B$45:B$46),(D81-C$67)/B$67&lt;=MAX(B$45:B$46)),(D81-C$67)/B$67,"????")))))</f>
        <v>7.8484448212173099</v>
      </c>
      <c r="C81" s="14">
        <f t="shared" si="15"/>
        <v>60</v>
      </c>
      <c r="D81" s="14">
        <f t="shared" si="16"/>
        <v>15.5</v>
      </c>
      <c r="F81">
        <f>IF(F80&lt;&gt;0,F73,0)</f>
        <v>0</v>
      </c>
      <c r="G81" s="13">
        <f>IF(AND(F81&lt;&gt;0,F81&lt;&gt;1,(I81-H$63)/G$63&gt;=MIN(G$41:G$42),(I81-H$63)/G$63&lt;=MAX(G$41:G$42)),(I81-H$63)/G$63,IF(AND(F81&lt;&gt;1,F81&lt;&gt;2,(I81-H$64)/G$64&gt;=MIN(G$42:G$43),(I81-H$64)/G$64&lt;=MAX(G$42:G$43)),(I81-H$64)/G$64,IF(AND(F81&lt;&gt;2,F81&lt;&gt;3,(I81-H$65)/G$65&gt;=MIN(G$43:G$44),(I81-H$65)/G$65&lt;=MAX(G$43:G$44)),(I81-H$65)/G$65,IF(AND(F81&lt;&gt;3,F81&lt;&gt;4,(I81-H$66)/G$66&gt;=MIN(G$44:G$45),(I81-H$66)/G$66&lt;=MAX(G$44:G$45)),(I81-H$66)/G$66,IF(AND(F81&lt;&gt;4,F81&lt;&gt;5,(I81-H$67)/G$67&gt;=MIN(G$45:G$46),(I81-H$67)/G$67&lt;=MAX(G$45:G$46)),(I81-H$67)/G$67,"????")))))</f>
        <v>72.151555178782687</v>
      </c>
      <c r="H81" s="13">
        <f t="shared" si="17"/>
        <v>20</v>
      </c>
      <c r="I81" s="14">
        <f t="shared" si="18"/>
        <v>15.5</v>
      </c>
    </row>
    <row r="82" spans="1:10" x14ac:dyDescent="0.3">
      <c r="A82">
        <f>IF(A81&lt;&gt;0,A74,0)</f>
        <v>0</v>
      </c>
      <c r="B82" s="14">
        <f>IF(AND(A82&lt;&gt;0,A82&lt;&gt;1,(D82-C$63)/B$63&gt;=MIN(B$41:B$42),(D82-C$63)/B$63&lt;=MAX(B$41:B$42)),(D82-C$63)/B$63,IF(AND(A82&lt;&gt;1,A82&lt;&gt;2,(D82-C$64)/B$64&gt;=MIN(B$42:B$43),(D82-C$64)/B$64&lt;=MAX(B$42:B$43)),(D82-C$64)/B$64,IF(AND(A82&lt;&gt;2,A82&lt;&gt;3,(D82-C$65)/B$65&gt;=MIN(B$43:B$44),(D82-C$65)/B$65&lt;=MAX(B$43:B$44)),(D82-C$65)/B$65,IF(AND(A82&lt;&gt;3,A82&lt;&gt;4,(D82-C$66)/B$66&gt;=MIN(B$44:B$45),(D82-C$66)/B$66&lt;=MAX(B$44:B$45)),(D82-C$66)/B$66,IF(AND(A82&lt;&gt;4,A82&lt;&gt;5,(D82-C$67)/B$67&gt;=MIN(B$45:B$46),(D82-C$67)/B$67&lt;=MAX(B$45:B$46)),(D82-C$67)/B$67,"????")))))</f>
        <v>7.8484448212173099</v>
      </c>
      <c r="C82" s="14">
        <f t="shared" ref="C82" si="19">INDEX(B$70:B$75,MATCH(A82,A$70:A$75,0))</f>
        <v>60</v>
      </c>
      <c r="D82" s="14">
        <f t="shared" ref="D82" si="20">INDEX(C$70:C$75,MATCH(A82,A$70:A$75,0))</f>
        <v>15.5</v>
      </c>
      <c r="F82">
        <f>IF(F81&lt;&gt;0,F74,0)</f>
        <v>0</v>
      </c>
      <c r="G82" s="13">
        <f>IF(AND(F82&lt;&gt;0,F82&lt;&gt;1,(I82-H$63)/G$63&gt;=MIN(G$41:G$42),(I82-H$63)/G$63&lt;=MAX(G$41:G$42)),(I82-H$63)/G$63,IF(AND(F82&lt;&gt;1,F82&lt;&gt;2,(I82-H$64)/G$64&gt;=MIN(G$42:G$43),(I82-H$64)/G$64&lt;=MAX(G$42:G$43)),(I82-H$64)/G$64,IF(AND(F82&lt;&gt;2,F82&lt;&gt;3,(I82-H$65)/G$65&gt;=MIN(G$43:G$44),(I82-H$65)/G$65&lt;=MAX(G$43:G$44)),(I82-H$65)/G$65,IF(AND(F82&lt;&gt;3,F82&lt;&gt;4,(I82-H$66)/G$66&gt;=MIN(G$44:G$45),(I82-H$66)/G$66&lt;=MAX(G$44:G$45)),(I82-H$66)/G$66,IF(AND(F82&lt;&gt;4,F82&lt;&gt;5,(I82-H$67)/G$67&gt;=MIN(G$45:G$46),(I82-H$67)/G$67&lt;=MAX(G$45:G$46)),(I82-H$67)/G$67,"????")))))</f>
        <v>72.151555178782687</v>
      </c>
      <c r="H82" s="13">
        <f t="shared" si="17"/>
        <v>20</v>
      </c>
      <c r="I82" s="14">
        <f t="shared" si="18"/>
        <v>15.5</v>
      </c>
    </row>
    <row r="83" spans="1:10" x14ac:dyDescent="0.3">
      <c r="B83" s="14"/>
      <c r="C83" s="14"/>
      <c r="D83" s="14"/>
      <c r="G83" s="13"/>
      <c r="H83" s="13"/>
      <c r="I83" s="14"/>
    </row>
    <row r="84" spans="1:10" x14ac:dyDescent="0.3">
      <c r="A84" s="1"/>
      <c r="B84" s="1" t="s">
        <v>28</v>
      </c>
      <c r="C84" s="1" t="s">
        <v>30</v>
      </c>
      <c r="D84" s="1">
        <v>1820</v>
      </c>
      <c r="E84" s="1">
        <f>D131</f>
        <v>0</v>
      </c>
      <c r="F84" s="1"/>
      <c r="G84" s="1" t="s">
        <v>28</v>
      </c>
      <c r="H84" s="1" t="s">
        <v>30</v>
      </c>
      <c r="I84" s="1">
        <v>1820</v>
      </c>
      <c r="J84" s="1">
        <f>I131</f>
        <v>0</v>
      </c>
    </row>
    <row r="85" spans="1:10" x14ac:dyDescent="0.3">
      <c r="G85"/>
      <c r="H85"/>
    </row>
    <row r="86" spans="1:10" x14ac:dyDescent="0.3">
      <c r="A86">
        <v>1</v>
      </c>
      <c r="B86" s="16" t="s">
        <v>24</v>
      </c>
      <c r="C86" s="15" t="s">
        <v>25</v>
      </c>
      <c r="D86">
        <f>1/2*(D87-D88)*((C87-B87)+(C88-B88))</f>
        <v>722.20404162541399</v>
      </c>
      <c r="F86">
        <v>1</v>
      </c>
      <c r="G86" s="16" t="s">
        <v>24</v>
      </c>
      <c r="H86" s="15" t="s">
        <v>25</v>
      </c>
      <c r="I86">
        <f>1/2*(I87-I88)*((H87-G87)+(H88-G88))</f>
        <v>722.2040416254149</v>
      </c>
    </row>
    <row r="87" spans="1:10" x14ac:dyDescent="0.3">
      <c r="B87" s="17">
        <f>MIN(INDEX(B$78:B$82,A86),INDEX(C$78:C$82,A86))</f>
        <v>-5.6181901781614982</v>
      </c>
      <c r="C87" s="17">
        <f>MAX(INDEX(B$78:B$82,A86),INDEX(C$78:C$82,A86))</f>
        <v>-5.6181901781614982</v>
      </c>
      <c r="D87" s="17">
        <f>INDEX(D$78:D$82,A86)</f>
        <v>151.07471415327652</v>
      </c>
      <c r="G87" s="17">
        <f>MIN(INDEX(G$78:G$82,F86),INDEX(H$78:H$82,F86))</f>
        <v>85.618190178161612</v>
      </c>
      <c r="H87" s="17">
        <f>MAX(INDEX(G$78:G$82,F86),INDEX(H$78:H$82,F86))</f>
        <v>85.618190178161612</v>
      </c>
      <c r="I87" s="17">
        <f>INDEX(I$78:I$82,F86)</f>
        <v>151.07471415327646</v>
      </c>
    </row>
    <row r="88" spans="1:10" x14ac:dyDescent="0.3">
      <c r="B88" s="14">
        <f>MIN(INDEX(B$78:B$82,A86+1),INDEX(C$78:C$82,A86+1))</f>
        <v>-51.484511744218239</v>
      </c>
      <c r="C88" s="14">
        <f>MAX(INDEX(B$78:B$82,A86+1),INDEX(C$78:C$82,A86+1))</f>
        <v>7.469420197014311</v>
      </c>
      <c r="D88" s="14">
        <f>INDEX(D$78:D$82,A86+1)</f>
        <v>126.57409077347096</v>
      </c>
      <c r="G88" s="14">
        <f>MIN(INDEX(G$78:G$82,F86+1),INDEX(H$78:H$82,F86+1))</f>
        <v>72.530579802985756</v>
      </c>
      <c r="H88" s="14">
        <f>MAX(INDEX(G$78:G$82,F86+1),INDEX(H$78:H$82,F86+1))</f>
        <v>131.48451174421831</v>
      </c>
      <c r="I88" s="14">
        <f>INDEX(I$78:I$82,F86+1)</f>
        <v>126.57409077347087</v>
      </c>
    </row>
    <row r="89" spans="1:10" x14ac:dyDescent="0.3">
      <c r="C89" s="15" t="s">
        <v>29</v>
      </c>
      <c r="D89">
        <f>IF(D84&gt;D86,D84-D86,0)</f>
        <v>1097.795958374586</v>
      </c>
      <c r="G89"/>
      <c r="H89" s="15" t="s">
        <v>29</v>
      </c>
      <c r="I89">
        <f>IF(I84&gt;I86,I84-I86,0)</f>
        <v>1097.7959583745851</v>
      </c>
    </row>
    <row r="90" spans="1:10" x14ac:dyDescent="0.3">
      <c r="C90" s="15"/>
      <c r="G90"/>
      <c r="H90" s="15"/>
    </row>
    <row r="91" spans="1:10" x14ac:dyDescent="0.3">
      <c r="A91" t="s">
        <v>34</v>
      </c>
      <c r="B91" s="14">
        <f>C87-B87</f>
        <v>0</v>
      </c>
      <c r="C91" s="14">
        <f>B91</f>
        <v>0</v>
      </c>
      <c r="D91" s="14">
        <f>B91*B94</f>
        <v>0</v>
      </c>
      <c r="F91" t="s">
        <v>34</v>
      </c>
      <c r="G91" s="14">
        <f>H87-G87</f>
        <v>0</v>
      </c>
      <c r="H91" s="14">
        <f>G91</f>
        <v>0</v>
      </c>
      <c r="I91" s="14">
        <f>G91*G94</f>
        <v>0</v>
      </c>
    </row>
    <row r="92" spans="1:10" x14ac:dyDescent="0.3">
      <c r="A92" t="s">
        <v>35</v>
      </c>
      <c r="B92" s="14">
        <f>C88-B88</f>
        <v>58.953931941232547</v>
      </c>
      <c r="C92" s="14" t="e">
        <f>IF(B91=B92,C91,B91-2*C93/B94)</f>
        <v>#VALUE!</v>
      </c>
      <c r="D92" s="14">
        <f>C95*B94</f>
        <v>-1512.7450564517464</v>
      </c>
      <c r="F92" t="s">
        <v>35</v>
      </c>
      <c r="G92" s="14">
        <f>H88-G88</f>
        <v>58.953931941232554</v>
      </c>
      <c r="H92" s="14" t="e">
        <f>IF(G91=G92,H91,G91-2*H93/G94)</f>
        <v>#VALUE!</v>
      </c>
      <c r="I92" s="14">
        <f>H95*G94</f>
        <v>-1512.745056451748</v>
      </c>
    </row>
    <row r="93" spans="1:10" x14ac:dyDescent="0.3">
      <c r="A93" t="s">
        <v>31</v>
      </c>
      <c r="B93" s="14">
        <f>D87-D88</f>
        <v>24.50062337980556</v>
      </c>
      <c r="C93" s="14" t="str">
        <f>IF((B92-B91)&lt;0.0000001,C95/B95*B93,IF(AND(D94&gt;=0,D94&lt;=B93),D94,IF(AND(D95&gt;=0,D95&lt;=B93),D95,"!!!!!!!")))</f>
        <v>!!!!!!!</v>
      </c>
      <c r="D93" s="14">
        <f>SQRT(D91^2-4*D92)</f>
        <v>77.788046805450676</v>
      </c>
      <c r="F93" t="s">
        <v>31</v>
      </c>
      <c r="G93" s="14">
        <f>I87-I88</f>
        <v>24.500623379805589</v>
      </c>
      <c r="H93" s="14" t="str">
        <f>IF((G92-G91)&lt;0.0000001,H95/G95*G93,IF(AND(I94&gt;=0,I94&lt;=G93),I94,IF(AND(I95&gt;=0,I95&lt;=G93),I95,"!!!!!!!")))</f>
        <v>!!!!!!!</v>
      </c>
      <c r="I93" s="14">
        <f>SQRT(I91^2-4*I92)</f>
        <v>77.788046805450719</v>
      </c>
    </row>
    <row r="94" spans="1:10" x14ac:dyDescent="0.3">
      <c r="A94" t="s">
        <v>32</v>
      </c>
      <c r="B94" s="14">
        <f>2*B93/(B91-B92)</f>
        <v>-0.83117860244601449</v>
      </c>
      <c r="C94" s="14"/>
      <c r="D94" s="14">
        <f>(D91-D93)/2</f>
        <v>-38.894023402725338</v>
      </c>
      <c r="F94" t="s">
        <v>32</v>
      </c>
      <c r="G94" s="14">
        <f>2*G93/(G91-G92)</f>
        <v>-0.83117860244601538</v>
      </c>
      <c r="H94" s="14"/>
      <c r="I94" s="14">
        <f>(I91-I93)/2</f>
        <v>-38.89402340272536</v>
      </c>
    </row>
    <row r="95" spans="1:10" x14ac:dyDescent="0.3">
      <c r="A95" t="s">
        <v>33</v>
      </c>
      <c r="B95" s="14">
        <f>D86</f>
        <v>722.20404162541399</v>
      </c>
      <c r="C95" s="14">
        <f>D84</f>
        <v>1820</v>
      </c>
      <c r="D95" s="14">
        <f>(D91+D93)/2</f>
        <v>38.894023402725338</v>
      </c>
      <c r="F95" t="s">
        <v>33</v>
      </c>
      <c r="G95" s="14">
        <f>I86</f>
        <v>722.2040416254149</v>
      </c>
      <c r="H95" s="14">
        <f>I84</f>
        <v>1820</v>
      </c>
      <c r="I95" s="14">
        <f>(I91+I93)/2</f>
        <v>38.89402340272536</v>
      </c>
    </row>
    <row r="96" spans="1:10" x14ac:dyDescent="0.3">
      <c r="A96" t="s">
        <v>36</v>
      </c>
      <c r="B96" s="14" t="e">
        <f>B87+(B88-B87)/B93*C93</f>
        <v>#VALUE!</v>
      </c>
      <c r="C96" s="14" t="e">
        <f>C87+(C88-C87)/B93*C93</f>
        <v>#VALUE!</v>
      </c>
      <c r="D96" s="14" t="e">
        <f>D87-C93</f>
        <v>#VALUE!</v>
      </c>
      <c r="F96" t="s">
        <v>36</v>
      </c>
      <c r="G96" s="14" t="e">
        <f>G87+(G88-G87)/G93*H93</f>
        <v>#VALUE!</v>
      </c>
      <c r="H96" s="14" t="e">
        <f>H87+(H88-H87)/G93*H93</f>
        <v>#VALUE!</v>
      </c>
      <c r="I96" s="14" t="e">
        <f>I87-H93</f>
        <v>#VALUE!</v>
      </c>
    </row>
    <row r="97" spans="1:9" x14ac:dyDescent="0.3">
      <c r="G97"/>
      <c r="H97"/>
    </row>
    <row r="98" spans="1:9" x14ac:dyDescent="0.3">
      <c r="B98" s="18">
        <f>IF(D89=0,B96,B88)</f>
        <v>-51.484511744218239</v>
      </c>
      <c r="C98" s="18">
        <f>IF(D89=0,C96,C88)</f>
        <v>7.469420197014311</v>
      </c>
      <c r="D98" s="18">
        <f>IF(D89=0,D96,D88)</f>
        <v>126.57409077347096</v>
      </c>
      <c r="G98" s="18">
        <f>IF(I89=0,G96,G88)</f>
        <v>72.530579802985756</v>
      </c>
      <c r="H98" s="18">
        <f>IF(I89=0,H96,H88)</f>
        <v>131.48451174421831</v>
      </c>
      <c r="I98" s="18">
        <f>IF(I89=0,I96,I88)</f>
        <v>126.57409077347087</v>
      </c>
    </row>
    <row r="99" spans="1:9" x14ac:dyDescent="0.3">
      <c r="G99"/>
      <c r="H99"/>
    </row>
    <row r="100" spans="1:9" x14ac:dyDescent="0.3">
      <c r="A100">
        <f>IF(AND(D89&gt;0,A86&lt;4),A86+1,A86)</f>
        <v>2</v>
      </c>
      <c r="B100" s="16" t="s">
        <v>24</v>
      </c>
      <c r="C100" s="15" t="s">
        <v>25</v>
      </c>
      <c r="D100">
        <f>1/2*(D101-D102)*((C101-B101)+(C102-B102))</f>
        <v>5835.5919167491702</v>
      </c>
      <c r="F100">
        <f>IF(AND(I89&gt;0,F86&lt;4),F86+1,F86)</f>
        <v>2</v>
      </c>
      <c r="G100" s="16" t="s">
        <v>24</v>
      </c>
      <c r="H100" s="15" t="s">
        <v>25</v>
      </c>
      <c r="I100">
        <f>1/2*(I101-I102)*((H101-G101)+(H102-G102))</f>
        <v>5835.5919167491647</v>
      </c>
    </row>
    <row r="101" spans="1:9" x14ac:dyDescent="0.3">
      <c r="B101" s="14">
        <f>B98</f>
        <v>-51.484511744218239</v>
      </c>
      <c r="C101" s="14">
        <f>C98</f>
        <v>7.469420197014311</v>
      </c>
      <c r="D101" s="14">
        <f>D98</f>
        <v>126.57409077347096</v>
      </c>
      <c r="G101" s="14">
        <f>G98</f>
        <v>72.530579802985756</v>
      </c>
      <c r="H101" s="14">
        <f>H98</f>
        <v>131.48451174421831</v>
      </c>
      <c r="I101" s="14">
        <f>I98</f>
        <v>126.57409077347087</v>
      </c>
    </row>
    <row r="102" spans="1:9" x14ac:dyDescent="0.3">
      <c r="B102" s="14">
        <f>MIN(INDEX(B$78:B$82,A100+1),INDEX(C$78:C$82,A100+1))</f>
        <v>1.3910946723901352</v>
      </c>
      <c r="C102" s="14">
        <f>MAX(INDEX(B$78:B$82,A100+1),INDEX(C$78:C$82,A100+1))</f>
        <v>60.345026613622736</v>
      </c>
      <c r="D102" s="14">
        <f>INDEX(D$78:D$82,A100+1)</f>
        <v>27.588463783123643</v>
      </c>
      <c r="G102" s="14">
        <f>MIN(INDEX(G$78:G$82,F100+1),INDEX(H$78:H$82,F100+1))</f>
        <v>19.654973386377282</v>
      </c>
      <c r="H102" s="14">
        <f>MAX(INDEX(G$78:G$82,F100+1),INDEX(H$78:H$82,F100+1))</f>
        <v>78.608905327609875</v>
      </c>
      <c r="I102" s="14">
        <f>INDEX(I$78:I$82,F100+1)</f>
        <v>27.588463783123643</v>
      </c>
    </row>
    <row r="103" spans="1:9" x14ac:dyDescent="0.3">
      <c r="C103" s="15" t="s">
        <v>29</v>
      </c>
      <c r="D103">
        <f>IF(D89&gt;D100,D89-D100,0)</f>
        <v>0</v>
      </c>
      <c r="G103"/>
      <c r="H103" s="15" t="s">
        <v>29</v>
      </c>
      <c r="I103">
        <f>IF(I89&gt;I100,I89-I100,0)</f>
        <v>0</v>
      </c>
    </row>
    <row r="104" spans="1:9" x14ac:dyDescent="0.3">
      <c r="C104" s="15"/>
      <c r="G104"/>
      <c r="H104" s="15"/>
    </row>
    <row r="105" spans="1:9" x14ac:dyDescent="0.3">
      <c r="A105" t="s">
        <v>34</v>
      </c>
      <c r="B105" s="14">
        <f>C101-B101</f>
        <v>58.953931941232547</v>
      </c>
      <c r="C105" s="14">
        <f>B105</f>
        <v>58.953931941232547</v>
      </c>
      <c r="D105" s="14">
        <f>B105*B108</f>
        <v>-2.0532163735748301E+17</v>
      </c>
      <c r="F105" t="s">
        <v>34</v>
      </c>
      <c r="G105" s="14">
        <f>H101-G101</f>
        <v>58.953931941232554</v>
      </c>
      <c r="H105" s="14">
        <f>G105</f>
        <v>58.953931941232554</v>
      </c>
      <c r="I105" s="14">
        <f>G105*G108</f>
        <v>-2.737621831433105E+17</v>
      </c>
    </row>
    <row r="106" spans="1:9" x14ac:dyDescent="0.3">
      <c r="A106" t="s">
        <v>35</v>
      </c>
      <c r="B106" s="14">
        <f>C102-B102</f>
        <v>58.953931941232604</v>
      </c>
      <c r="C106" s="14">
        <f>IF(B105=B106,C105,B105-2*C107/B108)</f>
        <v>58.953931941232561</v>
      </c>
      <c r="D106" s="14">
        <f>C109*B108</f>
        <v>-3.8233457249736212E+18</v>
      </c>
      <c r="F106" t="s">
        <v>35</v>
      </c>
      <c r="G106" s="14">
        <f>H102-G102</f>
        <v>58.953931941232597</v>
      </c>
      <c r="H106" s="14">
        <f>IF(G105=G106,H105,G105-2*H107/G108)</f>
        <v>58.953931941232554</v>
      </c>
      <c r="I106" s="14">
        <f>H109*G108</f>
        <v>-5.0977942999648195E+18</v>
      </c>
    </row>
    <row r="107" spans="1:9" x14ac:dyDescent="0.3">
      <c r="A107" t="s">
        <v>31</v>
      </c>
      <c r="B107" s="14">
        <f>D101-D102</f>
        <v>98.985626990347313</v>
      </c>
      <c r="C107" s="14">
        <f>IF((B106-B105)&lt;0.0000001,C109/B109*B107,IF(AND(D108&gt;=0,D108&lt;=B107),D108,IF(AND(D109&gt;=0,D109&lt;=B107),D109,"!!!!!!!")))</f>
        <v>18.621250902635449</v>
      </c>
      <c r="D107" s="14">
        <f>SQRT(D105^2-4*D106)</f>
        <v>2.0532163735748307E+17</v>
      </c>
      <c r="F107" t="s">
        <v>31</v>
      </c>
      <c r="G107" s="14">
        <f>I101-I102</f>
        <v>98.985626990347228</v>
      </c>
      <c r="H107" s="14">
        <f>IF((G106-G105)&lt;0.0000001,H109/G109*G107,IF(AND(I108&gt;=0,I108&lt;=G107),I108,IF(AND(I109&gt;=0,I109&lt;=G107),I109,"!!!!!!!")))</f>
        <v>18.621250902635435</v>
      </c>
      <c r="I107" s="14">
        <f>SQRT(I105^2-4*I106)</f>
        <v>2.7376218314331053E+17</v>
      </c>
    </row>
    <row r="108" spans="1:9" x14ac:dyDescent="0.3">
      <c r="A108" t="s">
        <v>32</v>
      </c>
      <c r="B108" s="14">
        <f>2*B107/(B105-B106)</f>
        <v>-3482747131474711.5</v>
      </c>
      <c r="C108" s="14"/>
      <c r="D108" s="14">
        <f>(D105-D107)/2</f>
        <v>-2.0532163735748304E+17</v>
      </c>
      <c r="F108" t="s">
        <v>32</v>
      </c>
      <c r="G108" s="14">
        <f>2*G107/(G105-G106)</f>
        <v>-4643662841966278</v>
      </c>
      <c r="H108" s="14"/>
      <c r="I108" s="14">
        <f>(I105-I107)/2</f>
        <v>-2.7376218314331053E+17</v>
      </c>
    </row>
    <row r="109" spans="1:9" x14ac:dyDescent="0.3">
      <c r="A109" t="s">
        <v>33</v>
      </c>
      <c r="B109" s="14">
        <f>D100</f>
        <v>5835.5919167491702</v>
      </c>
      <c r="C109" s="14">
        <f>D89</f>
        <v>1097.795958374586</v>
      </c>
      <c r="D109" s="14">
        <f>(D105+D107)/2</f>
        <v>32</v>
      </c>
      <c r="F109" t="s">
        <v>33</v>
      </c>
      <c r="G109" s="14">
        <f>I100</f>
        <v>5835.5919167491647</v>
      </c>
      <c r="H109" s="14">
        <f>I89</f>
        <v>1097.7959583745851</v>
      </c>
      <c r="I109" s="14">
        <f>(I105+I107)/2</f>
        <v>16</v>
      </c>
    </row>
    <row r="110" spans="1:9" x14ac:dyDescent="0.3">
      <c r="A110" t="s">
        <v>36</v>
      </c>
      <c r="B110" s="14">
        <f>B101+(B102-B101)/B107*C107</f>
        <v>-41.53751273386009</v>
      </c>
      <c r="C110" s="14">
        <f>C101+(C102-C101)/B107*C107</f>
        <v>17.416419207372467</v>
      </c>
      <c r="D110" s="14">
        <f>D101-C107</f>
        <v>107.9528398708355</v>
      </c>
      <c r="F110" t="s">
        <v>36</v>
      </c>
      <c r="G110" s="14">
        <f>G101+(G102-G101)/G107*H107</f>
        <v>62.583580792627586</v>
      </c>
      <c r="H110" s="14">
        <f>H101+(H102-H101)/G107*H107</f>
        <v>121.53751273386015</v>
      </c>
      <c r="I110" s="14">
        <f>I101-H107</f>
        <v>107.95283987083543</v>
      </c>
    </row>
    <row r="111" spans="1:9" x14ac:dyDescent="0.3">
      <c r="C111">
        <f>C109/B109*B107</f>
        <v>18.621250902635449</v>
      </c>
      <c r="D111">
        <f>C109/C105</f>
        <v>18.62125090263546</v>
      </c>
      <c r="G111"/>
      <c r="H111"/>
    </row>
    <row r="112" spans="1:9" x14ac:dyDescent="0.3">
      <c r="B112" s="18">
        <f>IF(D103=0,B110,B102)</f>
        <v>-41.53751273386009</v>
      </c>
      <c r="C112" s="18">
        <f>IF(D103=0,C110,C102)</f>
        <v>17.416419207372467</v>
      </c>
      <c r="D112" s="18">
        <f>IF(D103=0,D110,D102)</f>
        <v>107.9528398708355</v>
      </c>
      <c r="G112" s="18">
        <f>IF(I103=0,G110,G102)</f>
        <v>62.583580792627586</v>
      </c>
      <c r="H112" s="18">
        <f>IF(I103=0,H110,H102)</f>
        <v>121.53751273386015</v>
      </c>
      <c r="I112" s="18">
        <f>IF(I103=0,I110,I102)</f>
        <v>107.95283987083543</v>
      </c>
    </row>
    <row r="113" spans="1:9" x14ac:dyDescent="0.3">
      <c r="G113"/>
      <c r="H113"/>
    </row>
    <row r="114" spans="1:9" x14ac:dyDescent="0.3">
      <c r="A114">
        <f>IF(AND(D103&gt;0,A100&lt;4),A100+1,A100)</f>
        <v>2</v>
      </c>
      <c r="B114" s="16" t="s">
        <v>24</v>
      </c>
      <c r="C114" s="15" t="s">
        <v>25</v>
      </c>
      <c r="D114">
        <f>1/2*(D115-D116)*((C115-B115)+(C116-B116))</f>
        <v>4737.7959583745842</v>
      </c>
      <c r="F114">
        <f>IF(AND(I103&gt;0,F100&lt;4),F100+1,F100)</f>
        <v>2</v>
      </c>
      <c r="G114" s="16" t="s">
        <v>24</v>
      </c>
      <c r="H114" s="15" t="s">
        <v>25</v>
      </c>
      <c r="I114">
        <f>1/2*(I115-I116)*((H115-G115)+(H116-G116))</f>
        <v>4737.7959583745796</v>
      </c>
    </row>
    <row r="115" spans="1:9" x14ac:dyDescent="0.3">
      <c r="B115" s="14">
        <f>B112</f>
        <v>-41.53751273386009</v>
      </c>
      <c r="C115" s="14">
        <f>C112</f>
        <v>17.416419207372467</v>
      </c>
      <c r="D115" s="14">
        <f>D112</f>
        <v>107.9528398708355</v>
      </c>
      <c r="G115" s="14">
        <f>G112</f>
        <v>62.583580792627586</v>
      </c>
      <c r="H115" s="14">
        <f>H112</f>
        <v>121.53751273386015</v>
      </c>
      <c r="I115" s="14">
        <f>I112</f>
        <v>107.95283987083543</v>
      </c>
    </row>
    <row r="116" spans="1:9" x14ac:dyDescent="0.3">
      <c r="B116" s="14">
        <f>MIN(INDEX(B$78:B$82,A114+1),INDEX(C$78:C$82,A114+1))</f>
        <v>1.3910946723901352</v>
      </c>
      <c r="C116" s="14">
        <f>MAX(INDEX(B$78:B$82,A114+1),INDEX(C$78:C$82,A114+1))</f>
        <v>60.345026613622736</v>
      </c>
      <c r="D116" s="14">
        <f>INDEX(D$78:D$82,A114+1)</f>
        <v>27.588463783123643</v>
      </c>
      <c r="G116" s="14">
        <f>MIN(INDEX(G$78:G$82,F114+1),INDEX(H$78:H$82,F114+1))</f>
        <v>19.654973386377282</v>
      </c>
      <c r="H116" s="14">
        <f>MAX(INDEX(G$78:G$82,F114+1),INDEX(H$78:H$82,F114+1))</f>
        <v>78.608905327609875</v>
      </c>
      <c r="I116" s="14">
        <f>INDEX(I$78:I$82,F114+1)</f>
        <v>27.588463783123643</v>
      </c>
    </row>
    <row r="117" spans="1:9" x14ac:dyDescent="0.3">
      <c r="C117" s="15" t="s">
        <v>29</v>
      </c>
      <c r="D117">
        <f>IF(D103&gt;D114,D103-D114,0)</f>
        <v>0</v>
      </c>
      <c r="G117"/>
      <c r="H117" s="15" t="s">
        <v>29</v>
      </c>
      <c r="I117">
        <f>IF(I103&gt;I114,I103-I114,0)</f>
        <v>0</v>
      </c>
    </row>
    <row r="118" spans="1:9" x14ac:dyDescent="0.3">
      <c r="C118" s="15"/>
      <c r="G118"/>
      <c r="H118" s="15"/>
    </row>
    <row r="119" spans="1:9" x14ac:dyDescent="0.3">
      <c r="A119" t="s">
        <v>34</v>
      </c>
      <c r="B119" s="14">
        <f>C115-B115</f>
        <v>58.953931941232554</v>
      </c>
      <c r="C119" s="14">
        <f>B119</f>
        <v>58.953931941232554</v>
      </c>
      <c r="D119" s="14">
        <f>B119*B122</f>
        <v>-1.9051014386333222E+17</v>
      </c>
      <c r="F119" t="s">
        <v>34</v>
      </c>
      <c r="G119" s="14">
        <f>H115-G115</f>
        <v>58.953931941232568</v>
      </c>
      <c r="H119" s="14">
        <f>G119</f>
        <v>58.953931941232568</v>
      </c>
      <c r="I119" s="14">
        <f>G119*G122</f>
        <v>-3.3339275176083117E+17</v>
      </c>
    </row>
    <row r="120" spans="1:9" x14ac:dyDescent="0.3">
      <c r="A120" t="s">
        <v>35</v>
      </c>
      <c r="B120" s="14">
        <f>C116-B116</f>
        <v>58.953931941232604</v>
      </c>
      <c r="C120" s="14">
        <f>IF(B119=B120,C119,B119-2*C121/B122)</f>
        <v>58.953931941232554</v>
      </c>
      <c r="D120" s="14">
        <f>C123*B122</f>
        <v>0</v>
      </c>
      <c r="F120" t="s">
        <v>35</v>
      </c>
      <c r="G120" s="14">
        <f>H116-G116</f>
        <v>58.953931941232597</v>
      </c>
      <c r="H120" s="14">
        <f>IF(G119=G120,H119,G119-2*H121/G122)</f>
        <v>58.953931941232568</v>
      </c>
      <c r="I120" s="14">
        <f>H123*G122</f>
        <v>0</v>
      </c>
    </row>
    <row r="121" spans="1:9" x14ac:dyDescent="0.3">
      <c r="A121" t="s">
        <v>31</v>
      </c>
      <c r="B121" s="14">
        <f>D115-D116</f>
        <v>80.364376087711861</v>
      </c>
      <c r="C121" s="14">
        <f>IF(B119=B120,C123/B123*B121,IF(AND(D122&gt;=0,D122&lt;=B121),D122,IF(AND(D123&gt;=0,D123&lt;=B121),D123,"!!!!!!!")))</f>
        <v>0</v>
      </c>
      <c r="D121" s="14">
        <f>SQRT(D119^2-4*D120)</f>
        <v>1.9051014386333222E+17</v>
      </c>
      <c r="F121" t="s">
        <v>31</v>
      </c>
      <c r="G121" s="14">
        <f>I115-I116</f>
        <v>80.36437608771179</v>
      </c>
      <c r="H121" s="14">
        <f>IF(G119=G120,H123/G123*G121,IF(AND(I122&gt;=0,I122&lt;=G121),I122,IF(AND(I123&gt;=0,I123&lt;=G121),I123,"!!!!!!!")))</f>
        <v>0</v>
      </c>
      <c r="I121" s="14">
        <f>SQRT(I119^2-4*I120)</f>
        <v>3.3339275176083117E+17</v>
      </c>
    </row>
    <row r="122" spans="1:9" x14ac:dyDescent="0.3">
      <c r="A122" t="s">
        <v>32</v>
      </c>
      <c r="B122" s="14">
        <f>2*B121/(B119-B120)</f>
        <v>-3231508698236442.5</v>
      </c>
      <c r="C122" s="14"/>
      <c r="D122" s="14">
        <f>(D119-D121)/2</f>
        <v>-1.9051014386333222E+17</v>
      </c>
      <c r="F122" t="s">
        <v>32</v>
      </c>
      <c r="G122" s="14">
        <f>2*G121/(G119-G120)</f>
        <v>-5655140221913769</v>
      </c>
      <c r="H122" s="14"/>
      <c r="I122" s="14">
        <f>(I119-I121)/2</f>
        <v>-3.3339275176083117E+17</v>
      </c>
    </row>
    <row r="123" spans="1:9" x14ac:dyDescent="0.3">
      <c r="A123" t="s">
        <v>33</v>
      </c>
      <c r="B123" s="14">
        <f>D114</f>
        <v>4737.7959583745842</v>
      </c>
      <c r="C123" s="14">
        <f>D103</f>
        <v>0</v>
      </c>
      <c r="D123" s="14">
        <f>(D119+D121)/2</f>
        <v>0</v>
      </c>
      <c r="F123" t="s">
        <v>33</v>
      </c>
      <c r="G123" s="14">
        <f>I114</f>
        <v>4737.7959583745796</v>
      </c>
      <c r="H123" s="14">
        <f>I103</f>
        <v>0</v>
      </c>
      <c r="I123" s="14">
        <f>(I119+I121)/2</f>
        <v>0</v>
      </c>
    </row>
    <row r="124" spans="1:9" x14ac:dyDescent="0.3">
      <c r="A124" t="s">
        <v>36</v>
      </c>
      <c r="B124" s="14">
        <f>B115+(B116-B115)/B121*C121</f>
        <v>-41.53751273386009</v>
      </c>
      <c r="C124" s="14">
        <f>C115+(C116-C115)/B121*C121</f>
        <v>17.416419207372467</v>
      </c>
      <c r="D124" s="14">
        <f>D115-C121</f>
        <v>107.9528398708355</v>
      </c>
      <c r="F124" t="s">
        <v>36</v>
      </c>
      <c r="G124" s="14">
        <f>G115+(G116-G115)/G121*H121</f>
        <v>62.583580792627586</v>
      </c>
      <c r="H124" s="14">
        <f>H115+(H116-H115)/G121*H121</f>
        <v>121.53751273386015</v>
      </c>
      <c r="I124" s="14">
        <f>I115-H121</f>
        <v>107.95283987083543</v>
      </c>
    </row>
    <row r="125" spans="1:9" x14ac:dyDescent="0.3">
      <c r="G125"/>
      <c r="H125"/>
    </row>
    <row r="126" spans="1:9" x14ac:dyDescent="0.3">
      <c r="B126" s="18">
        <f>IF(D117=0,B124,B116)</f>
        <v>-41.53751273386009</v>
      </c>
      <c r="C126" s="18">
        <f>IF(D117=0,C124,C116)</f>
        <v>17.416419207372467</v>
      </c>
      <c r="D126" s="18">
        <f>IF(D117=0,D124,D116)</f>
        <v>107.9528398708355</v>
      </c>
      <c r="G126" s="18">
        <f>IF(I117=0,G124,G116)</f>
        <v>62.583580792627586</v>
      </c>
      <c r="H126" s="18">
        <f>IF(I117=0,H124,H116)</f>
        <v>121.53751273386015</v>
      </c>
      <c r="I126" s="18">
        <f>IF(I117=0,I124,I116)</f>
        <v>107.95283987083543</v>
      </c>
    </row>
    <row r="127" spans="1:9" x14ac:dyDescent="0.3">
      <c r="G127"/>
      <c r="H127"/>
    </row>
    <row r="128" spans="1:9" x14ac:dyDescent="0.3">
      <c r="A128">
        <f>IF(AND(D117&gt;0,A114&lt;4),A114+1,A114)</f>
        <v>2</v>
      </c>
      <c r="B128" s="16" t="s">
        <v>24</v>
      </c>
      <c r="C128" s="15" t="s">
        <v>25</v>
      </c>
      <c r="D128">
        <f>1/2*(D129-D130)*((C129-B129)+(C130-B130))</f>
        <v>4737.7959583745842</v>
      </c>
      <c r="F128">
        <f>IF(AND(I117&gt;0,F114&lt;4),F114+1,F114)</f>
        <v>2</v>
      </c>
      <c r="G128" s="16" t="s">
        <v>24</v>
      </c>
      <c r="H128" s="15" t="s">
        <v>25</v>
      </c>
      <c r="I128">
        <f>1/2*(I129-I130)*((H129-G129)+(H130-G130))</f>
        <v>4737.7959583745796</v>
      </c>
    </row>
    <row r="129" spans="1:9" x14ac:dyDescent="0.3">
      <c r="B129" s="14">
        <f>B126</f>
        <v>-41.53751273386009</v>
      </c>
      <c r="C129" s="14">
        <f>C126</f>
        <v>17.416419207372467</v>
      </c>
      <c r="D129" s="14">
        <f>D126</f>
        <v>107.9528398708355</v>
      </c>
      <c r="G129" s="14">
        <f>G126</f>
        <v>62.583580792627586</v>
      </c>
      <c r="H129" s="14">
        <f>H126</f>
        <v>121.53751273386015</v>
      </c>
      <c r="I129" s="14">
        <f>I126</f>
        <v>107.95283987083543</v>
      </c>
    </row>
    <row r="130" spans="1:9" x14ac:dyDescent="0.3">
      <c r="B130" s="14">
        <f>MIN(INDEX(B$78:B$82,A128+1),INDEX(C$78:C$82,A128+1))</f>
        <v>1.3910946723901352</v>
      </c>
      <c r="C130" s="14">
        <f>MAX(INDEX(B$78:B$82,A128+1),INDEX(C$78:C$82,A128+1))</f>
        <v>60.345026613622736</v>
      </c>
      <c r="D130" s="14">
        <f>INDEX(D$78:D$82,A128+1)</f>
        <v>27.588463783123643</v>
      </c>
      <c r="G130" s="14">
        <f>MIN(INDEX(G$78:G$82,F128+1),INDEX(H$78:H$82,F128+1))</f>
        <v>19.654973386377282</v>
      </c>
      <c r="H130" s="14">
        <f>MAX(INDEX(G$78:G$82,F128+1),INDEX(H$78:H$82,F128+1))</f>
        <v>78.608905327609875</v>
      </c>
      <c r="I130" s="14">
        <f>INDEX(I$78:I$82,F128+1)</f>
        <v>27.588463783123643</v>
      </c>
    </row>
    <row r="131" spans="1:9" x14ac:dyDescent="0.3">
      <c r="C131" s="15" t="s">
        <v>29</v>
      </c>
      <c r="D131">
        <f>IF(D117&gt;D128,D117-D128,0)</f>
        <v>0</v>
      </c>
      <c r="G131"/>
      <c r="H131" s="15" t="s">
        <v>29</v>
      </c>
      <c r="I131">
        <f>IF(I117&gt;I128,I117-I128,0)</f>
        <v>0</v>
      </c>
    </row>
    <row r="132" spans="1:9" x14ac:dyDescent="0.3">
      <c r="C132" s="15"/>
      <c r="G132"/>
      <c r="H132" s="15"/>
    </row>
    <row r="133" spans="1:9" x14ac:dyDescent="0.3">
      <c r="A133" t="s">
        <v>34</v>
      </c>
      <c r="B133" s="14">
        <f>C129-B129</f>
        <v>58.953931941232554</v>
      </c>
      <c r="C133" s="14">
        <f>B133</f>
        <v>58.953931941232554</v>
      </c>
      <c r="D133" s="14">
        <f>B133*B136</f>
        <v>-1.9051014386333222E+17</v>
      </c>
      <c r="F133" t="s">
        <v>34</v>
      </c>
      <c r="G133" s="14">
        <f>H129-G129</f>
        <v>58.953931941232568</v>
      </c>
      <c r="H133" s="14">
        <f>G133</f>
        <v>58.953931941232568</v>
      </c>
      <c r="I133" s="14">
        <f>G133*G136</f>
        <v>-3.3339275176083117E+17</v>
      </c>
    </row>
    <row r="134" spans="1:9" x14ac:dyDescent="0.3">
      <c r="A134" t="s">
        <v>35</v>
      </c>
      <c r="B134" s="14">
        <f>C130-B130</f>
        <v>58.953931941232604</v>
      </c>
      <c r="C134" s="14">
        <f>IF(B133=B134,C133,B133-2*C135/B136)</f>
        <v>58.953931941232554</v>
      </c>
      <c r="D134" s="14">
        <f>C137*B136</f>
        <v>0</v>
      </c>
      <c r="F134" t="s">
        <v>35</v>
      </c>
      <c r="G134" s="14">
        <f>H130-G130</f>
        <v>58.953931941232597</v>
      </c>
      <c r="H134" s="14">
        <f>IF(G133=G134,H133,G133-2*H135/G136)</f>
        <v>58.953931941232568</v>
      </c>
      <c r="I134" s="14">
        <f>H137*G136</f>
        <v>0</v>
      </c>
    </row>
    <row r="135" spans="1:9" x14ac:dyDescent="0.3">
      <c r="A135" t="s">
        <v>31</v>
      </c>
      <c r="B135" s="14">
        <f>D129-D130</f>
        <v>80.364376087711861</v>
      </c>
      <c r="C135" s="14">
        <f>IF((B134-B133)&lt;0.0000001,C137/B137*B135,IF(AND(D136&gt;=0,D136&lt;=B135),D136,IF(AND(D137&gt;=0,D137&lt;=B135),D137,"!!!!!!!")))</f>
        <v>0</v>
      </c>
      <c r="D135" s="14">
        <f>SQRT(D133^2-4*D134)</f>
        <v>1.9051014386333222E+17</v>
      </c>
      <c r="F135" t="s">
        <v>31</v>
      </c>
      <c r="G135" s="14">
        <f>I129-I130</f>
        <v>80.36437608771179</v>
      </c>
      <c r="H135" s="14">
        <f>IF((G134-G133)&lt;0.0000001,H137/G137*G135,IF(AND(I136&gt;=0,I136&lt;=G135),I136,IF(AND(I137&gt;=0,I137&lt;=G135),I137,"!!!!!!!")))</f>
        <v>0</v>
      </c>
      <c r="I135" s="14">
        <f>SQRT(I133^2-4*I134)</f>
        <v>3.3339275176083117E+17</v>
      </c>
    </row>
    <row r="136" spans="1:9" x14ac:dyDescent="0.3">
      <c r="A136" t="s">
        <v>32</v>
      </c>
      <c r="B136" s="14">
        <f>2*B135/(B133-B134)</f>
        <v>-3231508698236442.5</v>
      </c>
      <c r="C136" s="14"/>
      <c r="D136" s="14">
        <f>(D133-D135)/2</f>
        <v>-1.9051014386333222E+17</v>
      </c>
      <c r="F136" t="s">
        <v>32</v>
      </c>
      <c r="G136" s="14">
        <f>2*G135/(G133-G134)</f>
        <v>-5655140221913769</v>
      </c>
      <c r="H136" s="14"/>
      <c r="I136" s="14">
        <f>(I133-I135)/2</f>
        <v>-3.3339275176083117E+17</v>
      </c>
    </row>
    <row r="137" spans="1:9" x14ac:dyDescent="0.3">
      <c r="A137" t="s">
        <v>33</v>
      </c>
      <c r="B137" s="14">
        <f>D128</f>
        <v>4737.7959583745842</v>
      </c>
      <c r="C137" s="14">
        <f>D117</f>
        <v>0</v>
      </c>
      <c r="D137" s="14">
        <f>(D133+D135)/2</f>
        <v>0</v>
      </c>
      <c r="F137" t="s">
        <v>33</v>
      </c>
      <c r="G137" s="14">
        <f>I128</f>
        <v>4737.7959583745796</v>
      </c>
      <c r="H137" s="14">
        <f>I117</f>
        <v>0</v>
      </c>
      <c r="I137" s="14">
        <f>(I133+I135)/2</f>
        <v>0</v>
      </c>
    </row>
    <row r="138" spans="1:9" x14ac:dyDescent="0.3">
      <c r="A138" t="s">
        <v>36</v>
      </c>
      <c r="B138" s="14">
        <f>B129+(B130-B129)/B135*C135</f>
        <v>-41.53751273386009</v>
      </c>
      <c r="C138" s="14">
        <f>C129+(C130-C129)/B135*C135</f>
        <v>17.416419207372467</v>
      </c>
      <c r="D138" s="14">
        <f>D129-C135</f>
        <v>107.9528398708355</v>
      </c>
      <c r="F138" t="s">
        <v>36</v>
      </c>
      <c r="G138" s="14">
        <f>G129+(G130-G129)/G135*H135</f>
        <v>62.583580792627586</v>
      </c>
      <c r="H138" s="14">
        <f>H129+(H130-H129)/G135*H135</f>
        <v>121.53751273386015</v>
      </c>
      <c r="I138" s="14">
        <f>I129-H135</f>
        <v>107.95283987083543</v>
      </c>
    </row>
    <row r="139" spans="1:9" x14ac:dyDescent="0.3">
      <c r="G139"/>
      <c r="H139"/>
    </row>
    <row r="140" spans="1:9" x14ac:dyDescent="0.3">
      <c r="B140" s="18">
        <f>IF(D131=0,B138,B130)</f>
        <v>-41.53751273386009</v>
      </c>
      <c r="C140" s="18">
        <f>IF(D131=0,C138,C130)</f>
        <v>17.416419207372467</v>
      </c>
      <c r="D140" s="18">
        <f>IF(D131=0,D138,D130)</f>
        <v>107.9528398708355</v>
      </c>
      <c r="G140" s="18">
        <f>IF(I131=0,G138,G130)</f>
        <v>62.583580792627586</v>
      </c>
      <c r="H140" s="18">
        <f>IF(I131=0,H138,H130)</f>
        <v>121.53751273386015</v>
      </c>
      <c r="I140" s="18">
        <f>IF(I131=0,I138,I130)</f>
        <v>107.95283987083543</v>
      </c>
    </row>
    <row r="141" spans="1:9" x14ac:dyDescent="0.3">
      <c r="G141"/>
      <c r="H141"/>
    </row>
    <row r="142" spans="1:9" x14ac:dyDescent="0.3">
      <c r="B142" s="14">
        <f>B87</f>
        <v>-5.6181901781614982</v>
      </c>
      <c r="C142" s="14">
        <f>D87</f>
        <v>151.07471415327652</v>
      </c>
      <c r="G142" s="14">
        <f>G87</f>
        <v>85.618190178161612</v>
      </c>
      <c r="H142" s="14">
        <f>I87</f>
        <v>151.07471415327646</v>
      </c>
    </row>
    <row r="143" spans="1:9" x14ac:dyDescent="0.3">
      <c r="B143">
        <f>B98</f>
        <v>-51.484511744218239</v>
      </c>
      <c r="C143">
        <f>D98</f>
        <v>126.57409077347096</v>
      </c>
      <c r="G143">
        <f>G98</f>
        <v>72.530579802985756</v>
      </c>
      <c r="H143">
        <f>I98</f>
        <v>126.57409077347087</v>
      </c>
    </row>
    <row r="144" spans="1:9" x14ac:dyDescent="0.3">
      <c r="B144">
        <f>B112</f>
        <v>-41.53751273386009</v>
      </c>
      <c r="C144">
        <f>D112</f>
        <v>107.9528398708355</v>
      </c>
      <c r="G144">
        <f>G112</f>
        <v>62.583580792627586</v>
      </c>
      <c r="H144">
        <f>I112</f>
        <v>107.95283987083543</v>
      </c>
    </row>
    <row r="145" spans="1:10" x14ac:dyDescent="0.3">
      <c r="B145">
        <f>B126</f>
        <v>-41.53751273386009</v>
      </c>
      <c r="C145">
        <f>D126</f>
        <v>107.9528398708355</v>
      </c>
      <c r="G145">
        <f>G126</f>
        <v>62.583580792627586</v>
      </c>
      <c r="H145">
        <f>I126</f>
        <v>107.95283987083543</v>
      </c>
    </row>
    <row r="146" spans="1:10" x14ac:dyDescent="0.3">
      <c r="B146">
        <f>B140</f>
        <v>-41.53751273386009</v>
      </c>
      <c r="C146">
        <f>D140</f>
        <v>107.9528398708355</v>
      </c>
      <c r="G146">
        <f>G140</f>
        <v>62.583580792627586</v>
      </c>
      <c r="H146">
        <f>I140</f>
        <v>107.95283987083543</v>
      </c>
    </row>
    <row r="147" spans="1:10" x14ac:dyDescent="0.3">
      <c r="B147">
        <f>C140</f>
        <v>17.416419207372467</v>
      </c>
      <c r="C147">
        <f>D140</f>
        <v>107.9528398708355</v>
      </c>
      <c r="G147">
        <f>H140</f>
        <v>121.53751273386015</v>
      </c>
      <c r="H147">
        <f>I140</f>
        <v>107.95283987083543</v>
      </c>
    </row>
    <row r="148" spans="1:10" x14ac:dyDescent="0.3">
      <c r="B148">
        <f>C126</f>
        <v>17.416419207372467</v>
      </c>
      <c r="C148">
        <f>D126</f>
        <v>107.9528398708355</v>
      </c>
      <c r="G148">
        <f>H126</f>
        <v>121.53751273386015</v>
      </c>
      <c r="H148">
        <f>I126</f>
        <v>107.95283987083543</v>
      </c>
    </row>
    <row r="149" spans="1:10" x14ac:dyDescent="0.3">
      <c r="B149">
        <f>C112</f>
        <v>17.416419207372467</v>
      </c>
      <c r="C149">
        <f>D112</f>
        <v>107.9528398708355</v>
      </c>
      <c r="G149">
        <f>H112</f>
        <v>121.53751273386015</v>
      </c>
      <c r="H149">
        <f>I112</f>
        <v>107.95283987083543</v>
      </c>
    </row>
    <row r="150" spans="1:10" x14ac:dyDescent="0.3">
      <c r="B150">
        <f>C98</f>
        <v>7.469420197014311</v>
      </c>
      <c r="C150">
        <f>D98</f>
        <v>126.57409077347096</v>
      </c>
      <c r="G150">
        <f>H98</f>
        <v>131.48451174421831</v>
      </c>
      <c r="H150">
        <f>I98</f>
        <v>126.57409077347087</v>
      </c>
    </row>
    <row r="151" spans="1:10" x14ac:dyDescent="0.3">
      <c r="B151" s="14">
        <f>C87</f>
        <v>-5.6181901781614982</v>
      </c>
      <c r="C151" s="14">
        <f>D87</f>
        <v>151.07471415327652</v>
      </c>
      <c r="G151" s="14">
        <f>H87</f>
        <v>85.618190178161612</v>
      </c>
      <c r="H151" s="14">
        <f>I87</f>
        <v>151.07471415327646</v>
      </c>
    </row>
    <row r="152" spans="1:10" x14ac:dyDescent="0.3">
      <c r="B152" s="14">
        <f>B142</f>
        <v>-5.6181901781614982</v>
      </c>
      <c r="C152" s="14">
        <f>C142</f>
        <v>151.07471415327652</v>
      </c>
      <c r="G152" s="14">
        <f>G142</f>
        <v>85.618190178161612</v>
      </c>
      <c r="H152" s="14">
        <f>H142</f>
        <v>151.07471415327646</v>
      </c>
    </row>
    <row r="153" spans="1:10" x14ac:dyDescent="0.3">
      <c r="G153"/>
      <c r="H153"/>
    </row>
    <row r="154" spans="1:10" x14ac:dyDescent="0.3">
      <c r="A154" s="1"/>
      <c r="B154" s="1" t="s">
        <v>37</v>
      </c>
      <c r="C154" s="1" t="s">
        <v>30</v>
      </c>
      <c r="D154" s="1">
        <v>1820</v>
      </c>
      <c r="E154" s="1">
        <f>D201</f>
        <v>0</v>
      </c>
      <c r="F154" s="1"/>
      <c r="G154" s="1" t="s">
        <v>37</v>
      </c>
      <c r="H154" s="1" t="s">
        <v>30</v>
      </c>
      <c r="I154" s="1">
        <v>1820</v>
      </c>
      <c r="J154" s="1">
        <f>I201</f>
        <v>0</v>
      </c>
    </row>
    <row r="155" spans="1:10" x14ac:dyDescent="0.3">
      <c r="G155"/>
      <c r="H155"/>
    </row>
    <row r="156" spans="1:10" x14ac:dyDescent="0.3">
      <c r="A156">
        <f>A128</f>
        <v>2</v>
      </c>
      <c r="B156" s="16" t="s">
        <v>24</v>
      </c>
      <c r="C156" s="15" t="s">
        <v>25</v>
      </c>
      <c r="D156">
        <f>1/2*(D157-D158)*((C157-B157)+(C158-B158))</f>
        <v>4737.7959583745842</v>
      </c>
      <c r="F156">
        <f>F128</f>
        <v>2</v>
      </c>
      <c r="G156" s="16" t="s">
        <v>24</v>
      </c>
      <c r="H156" s="15" t="s">
        <v>25</v>
      </c>
      <c r="I156">
        <f>1/2*(I157-I158)*((H157-G157)+(H158-G158))</f>
        <v>4737.7959583745796</v>
      </c>
    </row>
    <row r="157" spans="1:10" x14ac:dyDescent="0.3">
      <c r="B157" s="17">
        <f>B140</f>
        <v>-41.53751273386009</v>
      </c>
      <c r="C157" s="17">
        <f>C140</f>
        <v>17.416419207372467</v>
      </c>
      <c r="D157" s="17">
        <f>D140</f>
        <v>107.9528398708355</v>
      </c>
      <c r="G157" s="17">
        <f>G140</f>
        <v>62.583580792627586</v>
      </c>
      <c r="H157" s="17">
        <f>H140</f>
        <v>121.53751273386015</v>
      </c>
      <c r="I157" s="17">
        <f>I140</f>
        <v>107.95283987083543</v>
      </c>
    </row>
    <row r="158" spans="1:10" x14ac:dyDescent="0.3">
      <c r="B158" s="14">
        <f>MIN(INDEX(B$78:B$82,A156+1),INDEX(C$78:C$82,A156+1))</f>
        <v>1.3910946723901352</v>
      </c>
      <c r="C158" s="14">
        <f>MAX(INDEX(B$78:B$82,A156+1),INDEX(C$78:C$82,A156+1))</f>
        <v>60.345026613622736</v>
      </c>
      <c r="D158" s="14">
        <f>INDEX(D$78:D$82,A156+1)</f>
        <v>27.588463783123643</v>
      </c>
      <c r="G158" s="14">
        <f>MIN(INDEX(G$78:G$82,F156+1),INDEX(H$78:H$82,F156+1))</f>
        <v>19.654973386377282</v>
      </c>
      <c r="H158" s="14">
        <f>MAX(INDEX(G$78:G$82,F156+1),INDEX(H$78:H$82,F156+1))</f>
        <v>78.608905327609875</v>
      </c>
      <c r="I158" s="14">
        <f>INDEX(I$78:I$82,F156+1)</f>
        <v>27.588463783123643</v>
      </c>
    </row>
    <row r="159" spans="1:10" x14ac:dyDescent="0.3">
      <c r="C159" s="15" t="s">
        <v>29</v>
      </c>
      <c r="D159">
        <f>IF(D154&gt;D156,D154-D156,0)</f>
        <v>0</v>
      </c>
      <c r="G159"/>
      <c r="H159" s="15" t="s">
        <v>29</v>
      </c>
      <c r="I159">
        <f>IF(I154&gt;I156,I154-I156,0)</f>
        <v>0</v>
      </c>
    </row>
    <row r="160" spans="1:10" x14ac:dyDescent="0.3">
      <c r="C160" s="15"/>
      <c r="G160"/>
      <c r="H160" s="15"/>
    </row>
    <row r="161" spans="1:9" x14ac:dyDescent="0.3">
      <c r="A161" t="s">
        <v>34</v>
      </c>
      <c r="B161" s="14">
        <f>C157-B157</f>
        <v>58.953931941232554</v>
      </c>
      <c r="C161" s="14">
        <f>B161</f>
        <v>58.953931941232554</v>
      </c>
      <c r="D161" s="14">
        <f>B161*B164</f>
        <v>-1.9051014386333222E+17</v>
      </c>
      <c r="F161" t="s">
        <v>34</v>
      </c>
      <c r="G161" s="14">
        <f>H157-G157</f>
        <v>58.953931941232568</v>
      </c>
      <c r="H161" s="14">
        <f>G161</f>
        <v>58.953931941232568</v>
      </c>
      <c r="I161" s="14">
        <f>G161*G164</f>
        <v>-3.3339275176083117E+17</v>
      </c>
    </row>
    <row r="162" spans="1:9" x14ac:dyDescent="0.3">
      <c r="A162" t="s">
        <v>35</v>
      </c>
      <c r="B162" s="14">
        <f>C158-B158</f>
        <v>58.953931941232604</v>
      </c>
      <c r="C162" s="14">
        <f>IF(B161=B162,C161,B161-2*C163/B164)</f>
        <v>58.953931941232554</v>
      </c>
      <c r="D162" s="14">
        <f>C165*B164</f>
        <v>-5.8813458307903252E+18</v>
      </c>
      <c r="F162" t="s">
        <v>35</v>
      </c>
      <c r="G162" s="14">
        <f>H158-G158</f>
        <v>58.953931941232597</v>
      </c>
      <c r="H162" s="14">
        <f>IF(G161=G162,H161,G161-2*H163/G164)</f>
        <v>58.953931941232568</v>
      </c>
      <c r="I162" s="14">
        <f>H165*G164</f>
        <v>-1.0292355203883059E+19</v>
      </c>
    </row>
    <row r="163" spans="1:9" x14ac:dyDescent="0.3">
      <c r="A163" t="s">
        <v>31</v>
      </c>
      <c r="B163" s="14">
        <f>D157-D158</f>
        <v>80.364376087711861</v>
      </c>
      <c r="C163" s="14">
        <f>IF((B162-B161)&lt;0.0000001,C165/B165*B163,IF(AND(D164&gt;=0,D164&lt;=B163),D164,IF(AND(D165&gt;=0,D165&lt;=B163),D165,"!!!!!!!")))</f>
        <v>30.871562592538222</v>
      </c>
      <c r="D163" s="14">
        <f>SQRT(D161^2-4*D162)</f>
        <v>1.9051014386333229E+17</v>
      </c>
      <c r="F163" t="s">
        <v>31</v>
      </c>
      <c r="G163" s="14">
        <f>I157-I158</f>
        <v>80.36437608771179</v>
      </c>
      <c r="H163" s="14">
        <f>IF((G162-G161)&lt;0.0000001,H165/G165*G163,IF(AND(I164&gt;=0,I164&lt;=G163),I164,IF(AND(I165&gt;=0,I165&lt;=G163),I165,"!!!!!!!")))</f>
        <v>30.871562592538222</v>
      </c>
      <c r="I163" s="14">
        <f>SQRT(I161^2-4*I162)</f>
        <v>3.3339275176083123E+17</v>
      </c>
    </row>
    <row r="164" spans="1:9" x14ac:dyDescent="0.3">
      <c r="A164" t="s">
        <v>32</v>
      </c>
      <c r="B164" s="14">
        <f>2*B163/(B161-B162)</f>
        <v>-3231508698236442.5</v>
      </c>
      <c r="C164" s="14"/>
      <c r="D164" s="14">
        <f>(D161-D163)/2</f>
        <v>-1.9051014386333226E+17</v>
      </c>
      <c r="F164" t="s">
        <v>32</v>
      </c>
      <c r="G164" s="14">
        <f>2*G163/(G161-G162)</f>
        <v>-5655140221913769</v>
      </c>
      <c r="H164" s="14"/>
      <c r="I164" s="14">
        <f>(I161-I163)/2</f>
        <v>-3.3339275176083123E+17</v>
      </c>
    </row>
    <row r="165" spans="1:9" x14ac:dyDescent="0.3">
      <c r="A165" t="s">
        <v>33</v>
      </c>
      <c r="B165" s="14">
        <f>D156</f>
        <v>4737.7959583745842</v>
      </c>
      <c r="C165" s="14">
        <f>D154</f>
        <v>1820</v>
      </c>
      <c r="D165" s="14">
        <f>(D161+D163)/2</f>
        <v>32</v>
      </c>
      <c r="F165" t="s">
        <v>33</v>
      </c>
      <c r="G165" s="14">
        <f>I156</f>
        <v>4737.7959583745796</v>
      </c>
      <c r="H165" s="14">
        <f>I154</f>
        <v>1820</v>
      </c>
      <c r="I165" s="14">
        <f>(I161+I163)/2</f>
        <v>32</v>
      </c>
    </row>
    <row r="166" spans="1:9" x14ac:dyDescent="0.3">
      <c r="A166" t="s">
        <v>36</v>
      </c>
      <c r="B166" s="14">
        <f>B157+(B158-B157)/B163*C163</f>
        <v>-25.046708535914043</v>
      </c>
      <c r="C166" s="14">
        <f>C157+(C158-C157)/B163*C163</f>
        <v>33.907223405318533</v>
      </c>
      <c r="D166" s="14">
        <f>D157-C163</f>
        <v>77.081277278297279</v>
      </c>
      <c r="F166" t="s">
        <v>36</v>
      </c>
      <c r="G166" s="14">
        <f>G157+(G158-G157)/G163*H163</f>
        <v>46.092776594681496</v>
      </c>
      <c r="H166" s="14">
        <f>H157+(H158-H157)/G163*H163</f>
        <v>105.04670853591406</v>
      </c>
      <c r="I166" s="14">
        <f>I157-H163</f>
        <v>77.081277278297208</v>
      </c>
    </row>
    <row r="167" spans="1:9" x14ac:dyDescent="0.3">
      <c r="G167"/>
      <c r="H167"/>
    </row>
    <row r="168" spans="1:9" x14ac:dyDescent="0.3">
      <c r="B168" s="18">
        <f>IF(D159=0,B166,B158)</f>
        <v>-25.046708535914043</v>
      </c>
      <c r="C168" s="18">
        <f>IF(D159=0,C166,C158)</f>
        <v>33.907223405318533</v>
      </c>
      <c r="D168" s="18">
        <f>IF(D159=0,D166,D158)</f>
        <v>77.081277278297279</v>
      </c>
      <c r="G168" s="18">
        <f>IF(I159=0,G166,G158)</f>
        <v>46.092776594681496</v>
      </c>
      <c r="H168" s="18">
        <f>IF(I159=0,H166,H158)</f>
        <v>105.04670853591406</v>
      </c>
      <c r="I168" s="18">
        <f>IF(I159=0,I166,I158)</f>
        <v>77.081277278297208</v>
      </c>
    </row>
    <row r="169" spans="1:9" x14ac:dyDescent="0.3">
      <c r="G169"/>
      <c r="H169"/>
    </row>
    <row r="170" spans="1:9" x14ac:dyDescent="0.3">
      <c r="A170">
        <f>IF(AND(D159&gt;0,A156&lt;4),A156+1,A156)</f>
        <v>2</v>
      </c>
      <c r="B170" s="16" t="s">
        <v>24</v>
      </c>
      <c r="C170" s="15" t="s">
        <v>25</v>
      </c>
      <c r="D170">
        <f>1/2*(D171-D172)*((C171-B171)+(C172-B172))</f>
        <v>2917.7959583745842</v>
      </c>
      <c r="F170">
        <f>IF(AND(I159&gt;0,F156&lt;4),F156+1,F156)</f>
        <v>2</v>
      </c>
      <c r="G170" s="16" t="s">
        <v>24</v>
      </c>
      <c r="H170" s="15" t="s">
        <v>25</v>
      </c>
      <c r="I170">
        <f>1/2*(I171-I172)*((H171-G171)+(H172-G172))</f>
        <v>2917.7959583745796</v>
      </c>
    </row>
    <row r="171" spans="1:9" x14ac:dyDescent="0.3">
      <c r="B171" s="14">
        <f>B168</f>
        <v>-25.046708535914043</v>
      </c>
      <c r="C171" s="14">
        <f>C168</f>
        <v>33.907223405318533</v>
      </c>
      <c r="D171" s="14">
        <f>D168</f>
        <v>77.081277278297279</v>
      </c>
      <c r="G171" s="14">
        <f>G168</f>
        <v>46.092776594681496</v>
      </c>
      <c r="H171" s="14">
        <f>H168</f>
        <v>105.04670853591406</v>
      </c>
      <c r="I171" s="14">
        <f>I168</f>
        <v>77.081277278297208</v>
      </c>
    </row>
    <row r="172" spans="1:9" x14ac:dyDescent="0.3">
      <c r="B172" s="14">
        <f>MIN(INDEX(B$78:B$82,A170+1),INDEX(C$78:C$82,A170+1))</f>
        <v>1.3910946723901352</v>
      </c>
      <c r="C172" s="14">
        <f>MAX(INDEX(B$78:B$82,A170+1),INDEX(C$78:C$82,A170+1))</f>
        <v>60.345026613622736</v>
      </c>
      <c r="D172" s="14">
        <f>INDEX(D$78:D$82,A170+1)</f>
        <v>27.588463783123643</v>
      </c>
      <c r="G172" s="14">
        <f>MIN(INDEX(G$78:G$82,F170+1),INDEX(H$78:H$82,F170+1))</f>
        <v>19.654973386377282</v>
      </c>
      <c r="H172" s="14">
        <f>MAX(INDEX(G$78:G$82,F170+1),INDEX(H$78:H$82,F170+1))</f>
        <v>78.608905327609875</v>
      </c>
      <c r="I172" s="14">
        <f>INDEX(I$78:I$82,F170+1)</f>
        <v>27.588463783123643</v>
      </c>
    </row>
    <row r="173" spans="1:9" x14ac:dyDescent="0.3">
      <c r="C173" s="15" t="s">
        <v>29</v>
      </c>
      <c r="D173">
        <f>IF(D159&gt;D170,D159-D170,0)</f>
        <v>0</v>
      </c>
      <c r="G173"/>
      <c r="H173" s="15" t="s">
        <v>29</v>
      </c>
      <c r="I173">
        <f>IF(I159&gt;I170,I159-I170,0)</f>
        <v>0</v>
      </c>
    </row>
    <row r="174" spans="1:9" x14ac:dyDescent="0.3">
      <c r="C174" s="15"/>
      <c r="G174"/>
      <c r="H174" s="15"/>
    </row>
    <row r="175" spans="1:9" x14ac:dyDescent="0.3">
      <c r="A175" t="s">
        <v>34</v>
      </c>
      <c r="B175" s="14">
        <f>C171-B171</f>
        <v>58.953931941232575</v>
      </c>
      <c r="C175" s="14">
        <f>B175</f>
        <v>58.953931941232575</v>
      </c>
      <c r="D175" s="14">
        <f>B175*B178</f>
        <v>-2.0532163735748304E+17</v>
      </c>
      <c r="F175" t="s">
        <v>34</v>
      </c>
      <c r="G175" s="14">
        <f>H171-G171</f>
        <v>58.953931941232568</v>
      </c>
      <c r="H175" s="14">
        <f>G175</f>
        <v>58.953931941232568</v>
      </c>
      <c r="I175" s="14">
        <f>G175*G178</f>
        <v>-2.0532163735748272E+17</v>
      </c>
    </row>
    <row r="176" spans="1:9" x14ac:dyDescent="0.3">
      <c r="A176" t="s">
        <v>35</v>
      </c>
      <c r="B176" s="14">
        <f>C172-B172</f>
        <v>58.953931941232604</v>
      </c>
      <c r="C176" s="14">
        <f>IF(B175=B176,C175,B175-2*C177/B178)</f>
        <v>58.953931941232575</v>
      </c>
      <c r="D176" s="14">
        <f>C179*B178</f>
        <v>0</v>
      </c>
      <c r="F176" t="s">
        <v>35</v>
      </c>
      <c r="G176" s="14">
        <f>H172-G172</f>
        <v>58.953931941232597</v>
      </c>
      <c r="H176" s="14">
        <f>IF(G175=G176,H175,G175-2*H177/G178)</f>
        <v>58.953931941232568</v>
      </c>
      <c r="I176" s="14">
        <f>H179*G178</f>
        <v>0</v>
      </c>
    </row>
    <row r="177" spans="1:9" x14ac:dyDescent="0.3">
      <c r="A177" t="s">
        <v>31</v>
      </c>
      <c r="B177" s="14">
        <f>D171-D172</f>
        <v>49.492813495173635</v>
      </c>
      <c r="C177" s="14">
        <f>IF((B176-B175)&lt;0.0000001,C179/B179*B177,IF(AND(D178&gt;=0,D178&lt;=B177),D178,IF(AND(D179&gt;=0,D179&lt;=B177),D179,"!!!!!!!")))</f>
        <v>0</v>
      </c>
      <c r="D177" s="14">
        <f>SQRT(D175^2-4*D176)</f>
        <v>2.0532163735748304E+17</v>
      </c>
      <c r="F177" t="s">
        <v>31</v>
      </c>
      <c r="G177" s="14">
        <f>I171-I172</f>
        <v>49.492813495173564</v>
      </c>
      <c r="H177" s="14">
        <f>IF((G176-G175)&lt;0.0000001,H179/G179*G177,IF(AND(I178&gt;=0,I178&lt;=G177),I178,IF(AND(I179&gt;=0,I179&lt;=G177),I179,"!!!!!!!")))</f>
        <v>0</v>
      </c>
      <c r="I177" s="14">
        <f>SQRT(I175^2-4*I176)</f>
        <v>2.0532163735748272E+17</v>
      </c>
    </row>
    <row r="178" spans="1:9" x14ac:dyDescent="0.3">
      <c r="A178" t="s">
        <v>32</v>
      </c>
      <c r="B178" s="14">
        <f>2*B177/(B175-B176)</f>
        <v>-3482747131474710</v>
      </c>
      <c r="C178" s="14"/>
      <c r="D178" s="14">
        <f>(D175-D177)/2</f>
        <v>-2.0532163735748304E+17</v>
      </c>
      <c r="F178" t="s">
        <v>32</v>
      </c>
      <c r="G178" s="14">
        <f>2*G177/(G175-G176)</f>
        <v>-3482747131474705</v>
      </c>
      <c r="H178" s="14"/>
      <c r="I178" s="14">
        <f>(I175-I177)/2</f>
        <v>-2.0532163735748272E+17</v>
      </c>
    </row>
    <row r="179" spans="1:9" x14ac:dyDescent="0.3">
      <c r="A179" t="s">
        <v>33</v>
      </c>
      <c r="B179" s="14">
        <f>D170</f>
        <v>2917.7959583745842</v>
      </c>
      <c r="C179" s="14">
        <f>D159</f>
        <v>0</v>
      </c>
      <c r="D179" s="14">
        <f>(D175+D177)/2</f>
        <v>0</v>
      </c>
      <c r="F179" t="s">
        <v>33</v>
      </c>
      <c r="G179" s="14">
        <f>I170</f>
        <v>2917.7959583745796</v>
      </c>
      <c r="H179" s="14">
        <f>I159</f>
        <v>0</v>
      </c>
      <c r="I179" s="14">
        <f>(I175+I177)/2</f>
        <v>0</v>
      </c>
    </row>
    <row r="180" spans="1:9" x14ac:dyDescent="0.3">
      <c r="A180" t="s">
        <v>36</v>
      </c>
      <c r="B180" s="14">
        <f>B171+(B172-B171)/B177*C177</f>
        <v>-25.046708535914043</v>
      </c>
      <c r="C180" s="14">
        <f>C171+(C172-C171)/B177*C177</f>
        <v>33.907223405318533</v>
      </c>
      <c r="D180" s="14">
        <f>D171-C177</f>
        <v>77.081277278297279</v>
      </c>
      <c r="F180" t="s">
        <v>36</v>
      </c>
      <c r="G180" s="14">
        <f>G171+(G172-G171)/G177*H177</f>
        <v>46.092776594681496</v>
      </c>
      <c r="H180" s="14">
        <f>H171+(H172-H171)/G177*H177</f>
        <v>105.04670853591406</v>
      </c>
      <c r="I180" s="14">
        <f>I171-H177</f>
        <v>77.081277278297208</v>
      </c>
    </row>
    <row r="181" spans="1:9" x14ac:dyDescent="0.3">
      <c r="G181"/>
      <c r="H181"/>
    </row>
    <row r="182" spans="1:9" x14ac:dyDescent="0.3">
      <c r="B182" s="18">
        <f>IF(D173=0,B180,B172)</f>
        <v>-25.046708535914043</v>
      </c>
      <c r="C182" s="18">
        <f>IF(D173=0,C180,C172)</f>
        <v>33.907223405318533</v>
      </c>
      <c r="D182" s="18">
        <f>IF(D173=0,D180,D172)</f>
        <v>77.081277278297279</v>
      </c>
      <c r="G182" s="18">
        <f>IF(I173=0,G180,G172)</f>
        <v>46.092776594681496</v>
      </c>
      <c r="H182" s="18">
        <f>IF(I173=0,H180,H172)</f>
        <v>105.04670853591406</v>
      </c>
      <c r="I182" s="18">
        <f>IF(I173=0,I180,I172)</f>
        <v>77.081277278297208</v>
      </c>
    </row>
    <row r="183" spans="1:9" x14ac:dyDescent="0.3">
      <c r="G183"/>
      <c r="H183"/>
    </row>
    <row r="184" spans="1:9" x14ac:dyDescent="0.3">
      <c r="A184">
        <f>IF(AND(D173&gt;0,A170&lt;4),A170+1,A170)</f>
        <v>2</v>
      </c>
      <c r="B184" s="16" t="s">
        <v>24</v>
      </c>
      <c r="C184" s="15" t="s">
        <v>25</v>
      </c>
      <c r="D184">
        <f>1/2*(D185-D186)*((C185-B185)+(C186-B186))</f>
        <v>2917.7959583745842</v>
      </c>
      <c r="F184">
        <f>IF(AND(I173&gt;0,F170&lt;4),F170+1,F170)</f>
        <v>2</v>
      </c>
      <c r="G184" s="16" t="s">
        <v>24</v>
      </c>
      <c r="H184" s="15" t="s">
        <v>25</v>
      </c>
      <c r="I184">
        <f>1/2*(I185-I186)*((H185-G185)+(H186-G186))</f>
        <v>2917.7959583745796</v>
      </c>
    </row>
    <row r="185" spans="1:9" x14ac:dyDescent="0.3">
      <c r="B185" s="14">
        <f>B182</f>
        <v>-25.046708535914043</v>
      </c>
      <c r="C185" s="14">
        <f>C182</f>
        <v>33.907223405318533</v>
      </c>
      <c r="D185" s="14">
        <f>D182</f>
        <v>77.081277278297279</v>
      </c>
      <c r="G185" s="14">
        <f>G182</f>
        <v>46.092776594681496</v>
      </c>
      <c r="H185" s="14">
        <f>H182</f>
        <v>105.04670853591406</v>
      </c>
      <c r="I185" s="14">
        <f>I182</f>
        <v>77.081277278297208</v>
      </c>
    </row>
    <row r="186" spans="1:9" x14ac:dyDescent="0.3">
      <c r="B186" s="14">
        <f>MIN(INDEX(B$78:B$82,A184+1),INDEX(C$78:C$82,A184+1))</f>
        <v>1.3910946723901352</v>
      </c>
      <c r="C186" s="14">
        <f>MAX(INDEX(B$78:B$82,A184+1),INDEX(C$78:C$82,A184+1))</f>
        <v>60.345026613622736</v>
      </c>
      <c r="D186" s="14">
        <f>INDEX(D$78:D$82,A184+1)</f>
        <v>27.588463783123643</v>
      </c>
      <c r="G186" s="14">
        <f>MIN(INDEX(G$78:G$82,F184+1),INDEX(H$78:H$82,F184+1))</f>
        <v>19.654973386377282</v>
      </c>
      <c r="H186" s="14">
        <f>MAX(INDEX(G$78:G$82,F184+1),INDEX(H$78:H$82,F184+1))</f>
        <v>78.608905327609875</v>
      </c>
      <c r="I186" s="14">
        <f>INDEX(I$78:I$82,F184+1)</f>
        <v>27.588463783123643</v>
      </c>
    </row>
    <row r="187" spans="1:9" x14ac:dyDescent="0.3">
      <c r="C187" s="15" t="s">
        <v>29</v>
      </c>
      <c r="D187">
        <f>IF(D173&gt;D184,D173-D184,0)</f>
        <v>0</v>
      </c>
      <c r="G187"/>
      <c r="H187" s="15" t="s">
        <v>29</v>
      </c>
      <c r="I187">
        <f>IF(I173&gt;I184,I173-I184,0)</f>
        <v>0</v>
      </c>
    </row>
    <row r="188" spans="1:9" x14ac:dyDescent="0.3">
      <c r="C188" s="15"/>
      <c r="G188"/>
      <c r="H188" s="15"/>
    </row>
    <row r="189" spans="1:9" x14ac:dyDescent="0.3">
      <c r="A189" t="s">
        <v>34</v>
      </c>
      <c r="B189" s="14">
        <f>C185-B185</f>
        <v>58.953931941232575</v>
      </c>
      <c r="C189" s="14">
        <f>B189</f>
        <v>58.953931941232575</v>
      </c>
      <c r="D189" s="14">
        <f>B189*B192</f>
        <v>-2.0532163735748304E+17</v>
      </c>
      <c r="F189" t="s">
        <v>34</v>
      </c>
      <c r="G189" s="14">
        <f>H185-G185</f>
        <v>58.953931941232568</v>
      </c>
      <c r="H189" s="14">
        <f>G189</f>
        <v>58.953931941232568</v>
      </c>
      <c r="I189" s="14">
        <f>G189*G192</f>
        <v>-2.0532163735748272E+17</v>
      </c>
    </row>
    <row r="190" spans="1:9" x14ac:dyDescent="0.3">
      <c r="A190" t="s">
        <v>35</v>
      </c>
      <c r="B190" s="14">
        <f>C186-B186</f>
        <v>58.953931941232604</v>
      </c>
      <c r="C190" s="14">
        <f>IF(B189=B190,C189,B189-2*C191/B192)</f>
        <v>58.953931941232575</v>
      </c>
      <c r="D190" s="14">
        <f>C193*B192</f>
        <v>0</v>
      </c>
      <c r="F190" t="s">
        <v>35</v>
      </c>
      <c r="G190" s="14">
        <f>H186-G186</f>
        <v>58.953931941232597</v>
      </c>
      <c r="H190" s="14">
        <f>IF(G189=G190,H189,G189-2*H191/G192)</f>
        <v>58.953931941232568</v>
      </c>
      <c r="I190" s="14">
        <f>H193*G192</f>
        <v>0</v>
      </c>
    </row>
    <row r="191" spans="1:9" x14ac:dyDescent="0.3">
      <c r="A191" t="s">
        <v>31</v>
      </c>
      <c r="B191" s="14">
        <f>D185-D186</f>
        <v>49.492813495173635</v>
      </c>
      <c r="C191" s="14">
        <f>IF((B190-B189)&lt;0.0000001,C193/B193*B191,IF(AND(D192&gt;=0,D192&lt;=B191),D192,IF(AND(D193&gt;=0,D193&lt;=B191),D193,"!!!!!!!")))</f>
        <v>0</v>
      </c>
      <c r="D191" s="14">
        <f>SQRT(D189^2-4*D190)</f>
        <v>2.0532163735748304E+17</v>
      </c>
      <c r="F191" t="s">
        <v>31</v>
      </c>
      <c r="G191" s="14">
        <f>I185-I186</f>
        <v>49.492813495173564</v>
      </c>
      <c r="H191" s="14">
        <f>IF((G190-G189)&lt;0.0000001,H193/G193*G191,IF(AND(I192&gt;=0,I192&lt;=G191),I192,IF(AND(I193&gt;=0,I193&lt;=G191),I193,"!!!!!!!")))</f>
        <v>0</v>
      </c>
      <c r="I191" s="14">
        <f>SQRT(I189^2-4*I190)</f>
        <v>2.0532163735748272E+17</v>
      </c>
    </row>
    <row r="192" spans="1:9" x14ac:dyDescent="0.3">
      <c r="A192" t="s">
        <v>32</v>
      </c>
      <c r="B192" s="14">
        <f>2*B191/(B189-B190)</f>
        <v>-3482747131474710</v>
      </c>
      <c r="C192" s="14"/>
      <c r="D192" s="14">
        <f>(D189-D191)/2</f>
        <v>-2.0532163735748304E+17</v>
      </c>
      <c r="F192" t="s">
        <v>32</v>
      </c>
      <c r="G192" s="14">
        <f>2*G191/(G189-G190)</f>
        <v>-3482747131474705</v>
      </c>
      <c r="H192" s="14"/>
      <c r="I192" s="14">
        <f>(I189-I191)/2</f>
        <v>-2.0532163735748272E+17</v>
      </c>
    </row>
    <row r="193" spans="1:9" x14ac:dyDescent="0.3">
      <c r="A193" t="s">
        <v>33</v>
      </c>
      <c r="B193" s="14">
        <f>D184</f>
        <v>2917.7959583745842</v>
      </c>
      <c r="C193" s="14">
        <f>D173</f>
        <v>0</v>
      </c>
      <c r="D193" s="14">
        <f>(D189+D191)/2</f>
        <v>0</v>
      </c>
      <c r="F193" t="s">
        <v>33</v>
      </c>
      <c r="G193" s="14">
        <f>I184</f>
        <v>2917.7959583745796</v>
      </c>
      <c r="H193" s="14">
        <f>I173</f>
        <v>0</v>
      </c>
      <c r="I193" s="14">
        <f>(I189+I191)/2</f>
        <v>0</v>
      </c>
    </row>
    <row r="194" spans="1:9" x14ac:dyDescent="0.3">
      <c r="A194" t="s">
        <v>36</v>
      </c>
      <c r="B194" s="14">
        <f>B185+(B186-B185)/B191*C191</f>
        <v>-25.046708535914043</v>
      </c>
      <c r="C194" s="14">
        <f>C185+(C186-C185)/B191*C191</f>
        <v>33.907223405318533</v>
      </c>
      <c r="D194" s="14">
        <f>D185-C191</f>
        <v>77.081277278297279</v>
      </c>
      <c r="F194" t="s">
        <v>36</v>
      </c>
      <c r="G194" s="14">
        <f>G185+(G186-G185)/G191*H191</f>
        <v>46.092776594681496</v>
      </c>
      <c r="H194" s="14">
        <f>H185+(H186-H185)/G191*H191</f>
        <v>105.04670853591406</v>
      </c>
      <c r="I194" s="14">
        <f>I185-H191</f>
        <v>77.081277278297208</v>
      </c>
    </row>
    <row r="195" spans="1:9" x14ac:dyDescent="0.3">
      <c r="G195"/>
      <c r="H195"/>
    </row>
    <row r="196" spans="1:9" x14ac:dyDescent="0.3">
      <c r="B196" s="18">
        <f>IF(D187=0,B194,B186)</f>
        <v>-25.046708535914043</v>
      </c>
      <c r="C196" s="18">
        <f>IF(D187=0,C194,C186)</f>
        <v>33.907223405318533</v>
      </c>
      <c r="D196" s="18">
        <f>IF(D187=0,D194,D186)</f>
        <v>77.081277278297279</v>
      </c>
      <c r="G196" s="18">
        <f>IF(I187=0,G194,G186)</f>
        <v>46.092776594681496</v>
      </c>
      <c r="H196" s="18">
        <f>IF(I187=0,H194,H186)</f>
        <v>105.04670853591406</v>
      </c>
      <c r="I196" s="18">
        <f>IF(I187=0,I194,I186)</f>
        <v>77.081277278297208</v>
      </c>
    </row>
    <row r="197" spans="1:9" x14ac:dyDescent="0.3">
      <c r="G197"/>
      <c r="H197"/>
    </row>
    <row r="198" spans="1:9" x14ac:dyDescent="0.3">
      <c r="A198">
        <f>IF(AND(D187&gt;0,A184&lt;4),A184+1,A184)</f>
        <v>2</v>
      </c>
      <c r="B198" s="16" t="s">
        <v>24</v>
      </c>
      <c r="C198" s="15" t="s">
        <v>25</v>
      </c>
      <c r="D198">
        <f>1/2*(D199-D200)*((C199-B199)+(C200-B200))</f>
        <v>2917.7959583745842</v>
      </c>
      <c r="F198">
        <f>IF(AND(I187&gt;0,F184&lt;4),F184+1,F184)</f>
        <v>2</v>
      </c>
      <c r="G198" s="16" t="s">
        <v>24</v>
      </c>
      <c r="H198" s="15" t="s">
        <v>25</v>
      </c>
      <c r="I198">
        <f>1/2*(I199-I200)*((H199-G199)+(H200-G200))</f>
        <v>2917.7959583745796</v>
      </c>
    </row>
    <row r="199" spans="1:9" x14ac:dyDescent="0.3">
      <c r="B199" s="14">
        <f>B196</f>
        <v>-25.046708535914043</v>
      </c>
      <c r="C199" s="14">
        <f>C196</f>
        <v>33.907223405318533</v>
      </c>
      <c r="D199" s="14">
        <f>D196</f>
        <v>77.081277278297279</v>
      </c>
      <c r="G199" s="14">
        <f>G196</f>
        <v>46.092776594681496</v>
      </c>
      <c r="H199" s="14">
        <f>H196</f>
        <v>105.04670853591406</v>
      </c>
      <c r="I199" s="14">
        <f>I196</f>
        <v>77.081277278297208</v>
      </c>
    </row>
    <row r="200" spans="1:9" x14ac:dyDescent="0.3">
      <c r="B200" s="14">
        <f>MIN(INDEX(B$78:B$82,A198+1),INDEX(C$78:C$82,A198+1))</f>
        <v>1.3910946723901352</v>
      </c>
      <c r="C200" s="14">
        <f>MAX(INDEX(B$78:B$82,A198+1),INDEX(C$78:C$82,A198+1))</f>
        <v>60.345026613622736</v>
      </c>
      <c r="D200" s="14">
        <f>INDEX(D$78:D$82,A198+1)</f>
        <v>27.588463783123643</v>
      </c>
      <c r="G200" s="14">
        <f>MIN(INDEX(G$78:G$82,F198+1),INDEX(H$78:H$82,F198+1))</f>
        <v>19.654973386377282</v>
      </c>
      <c r="H200" s="14">
        <f>MAX(INDEX(G$78:G$82,F198+1),INDEX(H$78:H$82,F198+1))</f>
        <v>78.608905327609875</v>
      </c>
      <c r="I200" s="14">
        <f>INDEX(I$78:I$82,F198+1)</f>
        <v>27.588463783123643</v>
      </c>
    </row>
    <row r="201" spans="1:9" x14ac:dyDescent="0.3">
      <c r="C201" s="15" t="s">
        <v>29</v>
      </c>
      <c r="D201">
        <f>IF(D187&gt;D198,D187-D198,0)</f>
        <v>0</v>
      </c>
      <c r="G201"/>
      <c r="H201" s="15" t="s">
        <v>29</v>
      </c>
      <c r="I201">
        <f>IF(I187&gt;I198,I187-I198,0)</f>
        <v>0</v>
      </c>
    </row>
    <row r="202" spans="1:9" x14ac:dyDescent="0.3">
      <c r="C202" s="15"/>
      <c r="G202"/>
      <c r="H202" s="15"/>
    </row>
    <row r="203" spans="1:9" x14ac:dyDescent="0.3">
      <c r="A203" t="s">
        <v>34</v>
      </c>
      <c r="B203" s="14">
        <f>C199-B199</f>
        <v>58.953931941232575</v>
      </c>
      <c r="C203" s="14">
        <f>B203</f>
        <v>58.953931941232575</v>
      </c>
      <c r="D203" s="14">
        <f>B203*B206</f>
        <v>-2.0532163735748304E+17</v>
      </c>
      <c r="F203" t="s">
        <v>34</v>
      </c>
      <c r="G203" s="14">
        <f>H199-G199</f>
        <v>58.953931941232568</v>
      </c>
      <c r="H203" s="14">
        <f>G203</f>
        <v>58.953931941232568</v>
      </c>
      <c r="I203" s="14">
        <f>G203*G206</f>
        <v>-2.0532163735748272E+17</v>
      </c>
    </row>
    <row r="204" spans="1:9" x14ac:dyDescent="0.3">
      <c r="A204" t="s">
        <v>35</v>
      </c>
      <c r="B204" s="14">
        <f>C200-B200</f>
        <v>58.953931941232604</v>
      </c>
      <c r="C204" s="14">
        <f>IF(B203=B204,C203,B203-2*C205/B206)</f>
        <v>58.953931941232575</v>
      </c>
      <c r="D204" s="14">
        <f>C207*B206</f>
        <v>0</v>
      </c>
      <c r="F204" t="s">
        <v>35</v>
      </c>
      <c r="G204" s="14">
        <f>H200-G200</f>
        <v>58.953931941232597</v>
      </c>
      <c r="H204" s="14">
        <f>IF(G203=G204,H203,G203-2*H205/G206)</f>
        <v>58.953931941232568</v>
      </c>
      <c r="I204" s="14">
        <f>H207*G206</f>
        <v>0</v>
      </c>
    </row>
    <row r="205" spans="1:9" x14ac:dyDescent="0.3">
      <c r="A205" t="s">
        <v>31</v>
      </c>
      <c r="B205" s="14">
        <f>D199-D200</f>
        <v>49.492813495173635</v>
      </c>
      <c r="C205" s="14">
        <f>IF((B204-B203)&lt;0.0000001,C207/B207*B205,IF(AND(D206&gt;=0,D206&lt;=B205),D206,IF(AND(D207&gt;=0,D207&lt;=B205),D207,"!!!!!!!")))</f>
        <v>0</v>
      </c>
      <c r="D205" s="14">
        <f>SQRT(D203^2-4*D204)</f>
        <v>2.0532163735748304E+17</v>
      </c>
      <c r="F205" t="s">
        <v>31</v>
      </c>
      <c r="G205" s="14">
        <f>I199-I200</f>
        <v>49.492813495173564</v>
      </c>
      <c r="H205" s="14">
        <f>IF((G204-G203)&lt;0.0000001,H207/G207*G205,IF(AND(I206&gt;=0,I206&lt;=G205),I206,IF(AND(I207&gt;=0,I207&lt;=G205),I207,"!!!!!!!")))</f>
        <v>0</v>
      </c>
      <c r="I205" s="14">
        <f>SQRT(I203^2-4*I204)</f>
        <v>2.0532163735748272E+17</v>
      </c>
    </row>
    <row r="206" spans="1:9" x14ac:dyDescent="0.3">
      <c r="A206" t="s">
        <v>32</v>
      </c>
      <c r="B206" s="14">
        <f>2*B205/(B203-B204)</f>
        <v>-3482747131474710</v>
      </c>
      <c r="C206" s="14"/>
      <c r="D206" s="14">
        <f>(D203-D205)/2</f>
        <v>-2.0532163735748304E+17</v>
      </c>
      <c r="F206" t="s">
        <v>32</v>
      </c>
      <c r="G206" s="14">
        <f>2*G205/(G203-G204)</f>
        <v>-3482747131474705</v>
      </c>
      <c r="H206" s="14"/>
      <c r="I206" s="14">
        <f>(I203-I205)/2</f>
        <v>-2.0532163735748272E+17</v>
      </c>
    </row>
    <row r="207" spans="1:9" x14ac:dyDescent="0.3">
      <c r="A207" t="s">
        <v>33</v>
      </c>
      <c r="B207" s="14">
        <f>D198</f>
        <v>2917.7959583745842</v>
      </c>
      <c r="C207" s="14">
        <f>D187</f>
        <v>0</v>
      </c>
      <c r="D207" s="14">
        <f>(D203+D205)/2</f>
        <v>0</v>
      </c>
      <c r="F207" t="s">
        <v>33</v>
      </c>
      <c r="G207" s="14">
        <f>I198</f>
        <v>2917.7959583745796</v>
      </c>
      <c r="H207" s="14">
        <f>I187</f>
        <v>0</v>
      </c>
      <c r="I207" s="14">
        <f>(I203+I205)/2</f>
        <v>0</v>
      </c>
    </row>
    <row r="208" spans="1:9" x14ac:dyDescent="0.3">
      <c r="A208" t="s">
        <v>36</v>
      </c>
      <c r="B208" s="14">
        <f>B199+(B200-B199)/B205*C205</f>
        <v>-25.046708535914043</v>
      </c>
      <c r="C208" s="14">
        <f>C199+(C200-C199)/B205*C205</f>
        <v>33.907223405318533</v>
      </c>
      <c r="D208" s="14">
        <f>D199-C205</f>
        <v>77.081277278297279</v>
      </c>
      <c r="F208" t="s">
        <v>36</v>
      </c>
      <c r="G208" s="14">
        <f>G199+(G200-G199)/G205*H205</f>
        <v>46.092776594681496</v>
      </c>
      <c r="H208" s="14">
        <f>H199+(H200-H199)/G205*H205</f>
        <v>105.04670853591406</v>
      </c>
      <c r="I208" s="14">
        <f>I199-H205</f>
        <v>77.081277278297208</v>
      </c>
    </row>
    <row r="209" spans="1:10" x14ac:dyDescent="0.3">
      <c r="G209"/>
      <c r="H209"/>
    </row>
    <row r="210" spans="1:10" x14ac:dyDescent="0.3">
      <c r="B210" s="18">
        <f>IF(D201=0,B208,B200)</f>
        <v>-25.046708535914043</v>
      </c>
      <c r="C210" s="18">
        <f>IF(D201=0,C208,C200)</f>
        <v>33.907223405318533</v>
      </c>
      <c r="D210" s="18">
        <f>IF(D201=0,D208,D200)</f>
        <v>77.081277278297279</v>
      </c>
      <c r="G210" s="18">
        <f>IF(I201=0,G208,G200)</f>
        <v>46.092776594681496</v>
      </c>
      <c r="H210" s="18">
        <f>IF(I201=0,H208,H200)</f>
        <v>105.04670853591406</v>
      </c>
      <c r="I210" s="18">
        <f>IF(I201=0,I208,I200)</f>
        <v>77.081277278297208</v>
      </c>
    </row>
    <row r="211" spans="1:10" x14ac:dyDescent="0.3">
      <c r="G211"/>
      <c r="H211"/>
    </row>
    <row r="212" spans="1:10" x14ac:dyDescent="0.3">
      <c r="B212" s="14">
        <f>B157</f>
        <v>-41.53751273386009</v>
      </c>
      <c r="C212" s="14">
        <f>D157</f>
        <v>107.9528398708355</v>
      </c>
      <c r="G212" s="14">
        <f>G157</f>
        <v>62.583580792627586</v>
      </c>
      <c r="H212" s="14">
        <f>I157</f>
        <v>107.95283987083543</v>
      </c>
    </row>
    <row r="213" spans="1:10" x14ac:dyDescent="0.3">
      <c r="B213">
        <f>B168</f>
        <v>-25.046708535914043</v>
      </c>
      <c r="C213">
        <f>D168</f>
        <v>77.081277278297279</v>
      </c>
      <c r="G213">
        <f>G168</f>
        <v>46.092776594681496</v>
      </c>
      <c r="H213">
        <f>I168</f>
        <v>77.081277278297208</v>
      </c>
    </row>
    <row r="214" spans="1:10" x14ac:dyDescent="0.3">
      <c r="B214">
        <f>B182</f>
        <v>-25.046708535914043</v>
      </c>
      <c r="C214">
        <f>D182</f>
        <v>77.081277278297279</v>
      </c>
      <c r="G214">
        <f>G182</f>
        <v>46.092776594681496</v>
      </c>
      <c r="H214">
        <f>I182</f>
        <v>77.081277278297208</v>
      </c>
    </row>
    <row r="215" spans="1:10" x14ac:dyDescent="0.3">
      <c r="B215">
        <f>B196</f>
        <v>-25.046708535914043</v>
      </c>
      <c r="C215">
        <f>D196</f>
        <v>77.081277278297279</v>
      </c>
      <c r="G215">
        <f>G196</f>
        <v>46.092776594681496</v>
      </c>
      <c r="H215">
        <f>I196</f>
        <v>77.081277278297208</v>
      </c>
    </row>
    <row r="216" spans="1:10" x14ac:dyDescent="0.3">
      <c r="B216">
        <f>B210</f>
        <v>-25.046708535914043</v>
      </c>
      <c r="C216">
        <f>D210</f>
        <v>77.081277278297279</v>
      </c>
      <c r="G216">
        <f>G210</f>
        <v>46.092776594681496</v>
      </c>
      <c r="H216">
        <f>I210</f>
        <v>77.081277278297208</v>
      </c>
    </row>
    <row r="217" spans="1:10" x14ac:dyDescent="0.3">
      <c r="B217">
        <f>C210</f>
        <v>33.907223405318533</v>
      </c>
      <c r="C217">
        <f>D210</f>
        <v>77.081277278297279</v>
      </c>
      <c r="G217">
        <f>H210</f>
        <v>105.04670853591406</v>
      </c>
      <c r="H217">
        <f>I210</f>
        <v>77.081277278297208</v>
      </c>
    </row>
    <row r="218" spans="1:10" x14ac:dyDescent="0.3">
      <c r="B218">
        <f>C196</f>
        <v>33.907223405318533</v>
      </c>
      <c r="C218">
        <f>D196</f>
        <v>77.081277278297279</v>
      </c>
      <c r="G218">
        <f>H196</f>
        <v>105.04670853591406</v>
      </c>
      <c r="H218">
        <f>I196</f>
        <v>77.081277278297208</v>
      </c>
    </row>
    <row r="219" spans="1:10" x14ac:dyDescent="0.3">
      <c r="B219">
        <f>C182</f>
        <v>33.907223405318533</v>
      </c>
      <c r="C219">
        <f>D182</f>
        <v>77.081277278297279</v>
      </c>
      <c r="G219">
        <f>H182</f>
        <v>105.04670853591406</v>
      </c>
      <c r="H219">
        <f>I182</f>
        <v>77.081277278297208</v>
      </c>
    </row>
    <row r="220" spans="1:10" x14ac:dyDescent="0.3">
      <c r="B220">
        <f>C168</f>
        <v>33.907223405318533</v>
      </c>
      <c r="C220">
        <f>D168</f>
        <v>77.081277278297279</v>
      </c>
      <c r="G220">
        <f>H168</f>
        <v>105.04670853591406</v>
      </c>
      <c r="H220">
        <f>I168</f>
        <v>77.081277278297208</v>
      </c>
    </row>
    <row r="221" spans="1:10" x14ac:dyDescent="0.3">
      <c r="B221" s="14">
        <f>C157</f>
        <v>17.416419207372467</v>
      </c>
      <c r="C221" s="14">
        <f>D157</f>
        <v>107.9528398708355</v>
      </c>
      <c r="G221" s="14">
        <f>H157</f>
        <v>121.53751273386015</v>
      </c>
      <c r="H221" s="14">
        <f>I157</f>
        <v>107.95283987083543</v>
      </c>
    </row>
    <row r="222" spans="1:10" x14ac:dyDescent="0.3">
      <c r="B222" s="14">
        <f>B212</f>
        <v>-41.53751273386009</v>
      </c>
      <c r="C222" s="14">
        <f>C212</f>
        <v>107.9528398708355</v>
      </c>
      <c r="G222" s="14">
        <f>G212</f>
        <v>62.583580792627586</v>
      </c>
      <c r="H222" s="14">
        <f>H212</f>
        <v>107.95283987083543</v>
      </c>
    </row>
    <row r="223" spans="1:10" x14ac:dyDescent="0.3">
      <c r="G223"/>
      <c r="H223"/>
    </row>
    <row r="224" spans="1:10" x14ac:dyDescent="0.3">
      <c r="A224" s="1"/>
      <c r="B224" s="1" t="s">
        <v>38</v>
      </c>
      <c r="C224" s="1" t="s">
        <v>30</v>
      </c>
      <c r="D224" s="1">
        <v>1820</v>
      </c>
      <c r="E224" s="1">
        <f>D271</f>
        <v>0</v>
      </c>
      <c r="F224" s="1"/>
      <c r="G224" s="1" t="s">
        <v>38</v>
      </c>
      <c r="H224" s="1" t="s">
        <v>30</v>
      </c>
      <c r="I224" s="1">
        <v>1820</v>
      </c>
      <c r="J224" s="1">
        <f>I271</f>
        <v>0</v>
      </c>
    </row>
    <row r="225" spans="1:9" x14ac:dyDescent="0.3">
      <c r="G225"/>
      <c r="H225"/>
    </row>
    <row r="226" spans="1:9" x14ac:dyDescent="0.3">
      <c r="A226">
        <f>A198</f>
        <v>2</v>
      </c>
      <c r="B226" s="16" t="s">
        <v>24</v>
      </c>
      <c r="C226" s="15" t="s">
        <v>25</v>
      </c>
      <c r="D226">
        <f>1/2*(D227-D228)*((C227-B227)+(C228-B228))</f>
        <v>2917.7959583745842</v>
      </c>
      <c r="F226">
        <f>F198</f>
        <v>2</v>
      </c>
      <c r="G226" s="16" t="s">
        <v>24</v>
      </c>
      <c r="H226" s="15" t="s">
        <v>25</v>
      </c>
      <c r="I226">
        <f>1/2*(I227-I228)*((H227-G227)+(H228-G228))</f>
        <v>2917.7959583745796</v>
      </c>
    </row>
    <row r="227" spans="1:9" x14ac:dyDescent="0.3">
      <c r="B227" s="17">
        <f>B210</f>
        <v>-25.046708535914043</v>
      </c>
      <c r="C227" s="17">
        <f>C210</f>
        <v>33.907223405318533</v>
      </c>
      <c r="D227" s="17">
        <f>D210</f>
        <v>77.081277278297279</v>
      </c>
      <c r="G227" s="17">
        <f>G210</f>
        <v>46.092776594681496</v>
      </c>
      <c r="H227" s="17">
        <f>H210</f>
        <v>105.04670853591406</v>
      </c>
      <c r="I227" s="17">
        <f>I210</f>
        <v>77.081277278297208</v>
      </c>
    </row>
    <row r="228" spans="1:9" x14ac:dyDescent="0.3">
      <c r="B228" s="14">
        <f>MIN(INDEX(B$78:B$82,A226+1),INDEX(C$78:C$82,A226+1))</f>
        <v>1.3910946723901352</v>
      </c>
      <c r="C228" s="14">
        <f>MAX(INDEX(B$78:B$82,A226+1),INDEX(C$78:C$82,A226+1))</f>
        <v>60.345026613622736</v>
      </c>
      <c r="D228" s="14">
        <f>INDEX(D$78:D$82,A226+1)</f>
        <v>27.588463783123643</v>
      </c>
      <c r="G228" s="14">
        <f>MIN(INDEX(G$78:G$82,F226+1),INDEX(H$78:H$82,F226+1))</f>
        <v>19.654973386377282</v>
      </c>
      <c r="H228" s="14">
        <f>MAX(INDEX(G$78:G$82,F226+1),INDEX(H$78:H$82,F226+1))</f>
        <v>78.608905327609875</v>
      </c>
      <c r="I228" s="14">
        <f>INDEX(I$78:I$82,F226+1)</f>
        <v>27.588463783123643</v>
      </c>
    </row>
    <row r="229" spans="1:9" x14ac:dyDescent="0.3">
      <c r="C229" s="15" t="s">
        <v>29</v>
      </c>
      <c r="D229">
        <f>IF(D224&gt;D226,D224-D226,0)</f>
        <v>0</v>
      </c>
      <c r="G229"/>
      <c r="H229" s="15" t="s">
        <v>29</v>
      </c>
      <c r="I229">
        <f>IF(I224&gt;I226,I224-I226,0)</f>
        <v>0</v>
      </c>
    </row>
    <row r="230" spans="1:9" x14ac:dyDescent="0.3">
      <c r="C230" s="15"/>
      <c r="G230"/>
      <c r="H230" s="15"/>
    </row>
    <row r="231" spans="1:9" x14ac:dyDescent="0.3">
      <c r="A231" t="s">
        <v>34</v>
      </c>
      <c r="B231" s="14">
        <f>C227-B227</f>
        <v>58.953931941232575</v>
      </c>
      <c r="C231" s="14">
        <f>B231</f>
        <v>58.953931941232575</v>
      </c>
      <c r="D231" s="14">
        <f>B231*B234</f>
        <v>-2.0532163735748304E+17</v>
      </c>
      <c r="F231" t="s">
        <v>34</v>
      </c>
      <c r="G231" s="14">
        <f>H227-G227</f>
        <v>58.953931941232568</v>
      </c>
      <c r="H231" s="14">
        <f>G231</f>
        <v>58.953931941232568</v>
      </c>
      <c r="I231" s="14">
        <f>G231*G234</f>
        <v>-2.0532163735748272E+17</v>
      </c>
    </row>
    <row r="232" spans="1:9" x14ac:dyDescent="0.3">
      <c r="A232" t="s">
        <v>35</v>
      </c>
      <c r="B232" s="14">
        <f>C228-B228</f>
        <v>58.953931941232604</v>
      </c>
      <c r="C232" s="14">
        <f>IF(B231=B232,C231,B231-2*C233/B234)</f>
        <v>58.953931941232575</v>
      </c>
      <c r="D232" s="14">
        <f>C235*B234</f>
        <v>-6.3385997792839721E+18</v>
      </c>
      <c r="F232" t="s">
        <v>35</v>
      </c>
      <c r="G232" s="14">
        <f>H228-G228</f>
        <v>58.953931941232597</v>
      </c>
      <c r="H232" s="14">
        <f>IF(G231=G232,H231,G231-2*H233/G234)</f>
        <v>58.953931941232568</v>
      </c>
      <c r="I232" s="14">
        <f>H235*G234</f>
        <v>-6.3385997792839629E+18</v>
      </c>
    </row>
    <row r="233" spans="1:9" x14ac:dyDescent="0.3">
      <c r="A233" t="s">
        <v>31</v>
      </c>
      <c r="B233" s="14">
        <f>D227-D228</f>
        <v>49.492813495173635</v>
      </c>
      <c r="C233" s="14">
        <f>IF((B232-B231)&lt;0.0000001,C235/B235*B233,IF(AND(D234&gt;=0,D234&lt;=B233),D234,IF(AND(D235&gt;=0,D235&lt;=B233),D235,"!!!!!!!")))</f>
        <v>30.871562592538222</v>
      </c>
      <c r="D233" s="14">
        <f>SQRT(D231^2-4*D232)</f>
        <v>2.053216373574831E+17</v>
      </c>
      <c r="F233" t="s">
        <v>31</v>
      </c>
      <c r="G233" s="14">
        <f>I227-I228</f>
        <v>49.492813495173564</v>
      </c>
      <c r="H233" s="14">
        <f>IF((G232-G231)&lt;0.0000001,H235/G235*G233,IF(AND(I234&gt;=0,I234&lt;=G233),I234,IF(AND(I235&gt;=0,I235&lt;=G233),I235,"!!!!!!!")))</f>
        <v>30.871562592538222</v>
      </c>
      <c r="I233" s="14">
        <f>SQRT(I231^2-4*I232)</f>
        <v>2.0532163735748278E+17</v>
      </c>
    </row>
    <row r="234" spans="1:9" x14ac:dyDescent="0.3">
      <c r="A234" t="s">
        <v>32</v>
      </c>
      <c r="B234" s="14">
        <f>2*B233/(B231-B232)</f>
        <v>-3482747131474710</v>
      </c>
      <c r="C234" s="14"/>
      <c r="D234" s="14">
        <f>(D231-D233)/2</f>
        <v>-2.0532163735748307E+17</v>
      </c>
      <c r="F234" t="s">
        <v>32</v>
      </c>
      <c r="G234" s="14">
        <f>2*G233/(G231-G232)</f>
        <v>-3482747131474705</v>
      </c>
      <c r="H234" s="14"/>
      <c r="I234" s="14">
        <f>(I231-I233)/2</f>
        <v>-2.0532163735748275E+17</v>
      </c>
    </row>
    <row r="235" spans="1:9" x14ac:dyDescent="0.3">
      <c r="A235" t="s">
        <v>33</v>
      </c>
      <c r="B235" s="14">
        <f>D226</f>
        <v>2917.7959583745842</v>
      </c>
      <c r="C235" s="14">
        <f>D224</f>
        <v>1820</v>
      </c>
      <c r="D235" s="14">
        <f>(D231+D233)/2</f>
        <v>32</v>
      </c>
      <c r="F235" t="s">
        <v>33</v>
      </c>
      <c r="G235" s="14">
        <f>I226</f>
        <v>2917.7959583745796</v>
      </c>
      <c r="H235" s="14">
        <f>I224</f>
        <v>1820</v>
      </c>
      <c r="I235" s="14">
        <f>(I231+I233)/2</f>
        <v>32</v>
      </c>
    </row>
    <row r="236" spans="1:9" x14ac:dyDescent="0.3">
      <c r="A236" t="s">
        <v>36</v>
      </c>
      <c r="B236" s="14">
        <f>B227+(B228-B227)/B233*C233</f>
        <v>-8.5559043379679913</v>
      </c>
      <c r="C236" s="14">
        <f>C227+(C228-C227)/B233*C233</f>
        <v>50.398027603264595</v>
      </c>
      <c r="D236" s="14">
        <f>D227-C233</f>
        <v>46.209714685759053</v>
      </c>
      <c r="F236" t="s">
        <v>36</v>
      </c>
      <c r="G236" s="14">
        <f>G227+(G228-G227)/G233*H233</f>
        <v>29.601972396735402</v>
      </c>
      <c r="H236" s="14">
        <f>H227+(H228-H227)/G233*H233</f>
        <v>88.555904337967988</v>
      </c>
      <c r="I236" s="14">
        <f>I227-H233</f>
        <v>46.209714685758982</v>
      </c>
    </row>
    <row r="237" spans="1:9" x14ac:dyDescent="0.3">
      <c r="G237"/>
      <c r="H237"/>
    </row>
    <row r="238" spans="1:9" x14ac:dyDescent="0.3">
      <c r="B238" s="18">
        <f>IF(D229=0,B236,B228)</f>
        <v>-8.5559043379679913</v>
      </c>
      <c r="C238" s="18">
        <f>IF(D229=0,C236,C228)</f>
        <v>50.398027603264595</v>
      </c>
      <c r="D238" s="18">
        <f>IF(D229=0,D236,D228)</f>
        <v>46.209714685759053</v>
      </c>
      <c r="G238" s="18">
        <f>IF(I229=0,G236,G228)</f>
        <v>29.601972396735402</v>
      </c>
      <c r="H238" s="18">
        <f>IF(I229=0,H236,H228)</f>
        <v>88.555904337967988</v>
      </c>
      <c r="I238" s="18">
        <f>IF(I229=0,I236,I228)</f>
        <v>46.209714685758982</v>
      </c>
    </row>
    <row r="239" spans="1:9" x14ac:dyDescent="0.3">
      <c r="G239"/>
      <c r="H239"/>
    </row>
    <row r="240" spans="1:9" x14ac:dyDescent="0.3">
      <c r="A240">
        <f>IF(AND(D229&gt;0,A226&lt;4),A226+1,A226)</f>
        <v>2</v>
      </c>
      <c r="B240" s="16" t="s">
        <v>24</v>
      </c>
      <c r="C240" s="15" t="s">
        <v>25</v>
      </c>
      <c r="D240">
        <f>1/2*(D241-D242)*((C241-B241)+(C242-B242))</f>
        <v>1097.795958374584</v>
      </c>
      <c r="F240">
        <f>IF(AND(I229&gt;0,F226&lt;4),F226+1,F226)</f>
        <v>2</v>
      </c>
      <c r="G240" s="16" t="s">
        <v>24</v>
      </c>
      <c r="H240" s="15" t="s">
        <v>25</v>
      </c>
      <c r="I240">
        <f>1/2*(I241-I242)*((H241-G241)+(H242-G242))</f>
        <v>1097.7959583745796</v>
      </c>
    </row>
    <row r="241" spans="1:9" x14ac:dyDescent="0.3">
      <c r="B241" s="14">
        <f>B238</f>
        <v>-8.5559043379679913</v>
      </c>
      <c r="C241" s="14">
        <f>C238</f>
        <v>50.398027603264595</v>
      </c>
      <c r="D241" s="14">
        <f>D238</f>
        <v>46.209714685759053</v>
      </c>
      <c r="G241" s="14">
        <f>G238</f>
        <v>29.601972396735402</v>
      </c>
      <c r="H241" s="14">
        <f>H238</f>
        <v>88.555904337967988</v>
      </c>
      <c r="I241" s="14">
        <f>I238</f>
        <v>46.209714685758982</v>
      </c>
    </row>
    <row r="242" spans="1:9" x14ac:dyDescent="0.3">
      <c r="B242" s="14">
        <f>MIN(INDEX(B$78:B$82,A240+1),INDEX(C$78:C$82,A240+1))</f>
        <v>1.3910946723901352</v>
      </c>
      <c r="C242" s="14">
        <f>MAX(INDEX(B$78:B$82,A240+1),INDEX(C$78:C$82,A240+1))</f>
        <v>60.345026613622736</v>
      </c>
      <c r="D242" s="14">
        <f>INDEX(D$78:D$82,A240+1)</f>
        <v>27.588463783123643</v>
      </c>
      <c r="G242" s="14">
        <f>MIN(INDEX(G$78:G$82,F240+1),INDEX(H$78:H$82,F240+1))</f>
        <v>19.654973386377282</v>
      </c>
      <c r="H242" s="14">
        <f>MAX(INDEX(G$78:G$82,F240+1),INDEX(H$78:H$82,F240+1))</f>
        <v>78.608905327609875</v>
      </c>
      <c r="I242" s="14">
        <f>INDEX(I$78:I$82,F240+1)</f>
        <v>27.588463783123643</v>
      </c>
    </row>
    <row r="243" spans="1:9" x14ac:dyDescent="0.3">
      <c r="C243" s="15" t="s">
        <v>29</v>
      </c>
      <c r="D243">
        <f>IF(D229&gt;D240,D229-D240,0)</f>
        <v>0</v>
      </c>
      <c r="G243"/>
      <c r="H243" s="15" t="s">
        <v>29</v>
      </c>
      <c r="I243">
        <f>IF(I229&gt;I240,I229-I240,0)</f>
        <v>0</v>
      </c>
    </row>
    <row r="244" spans="1:9" x14ac:dyDescent="0.3">
      <c r="C244" s="15"/>
      <c r="G244"/>
      <c r="H244" s="15"/>
    </row>
    <row r="245" spans="1:9" x14ac:dyDescent="0.3">
      <c r="A245" t="s">
        <v>34</v>
      </c>
      <c r="B245" s="14">
        <f>C241-B241</f>
        <v>58.953931941232582</v>
      </c>
      <c r="C245" s="14">
        <f>B245</f>
        <v>58.953931941232582</v>
      </c>
      <c r="D245" s="14">
        <f>B245*B248</f>
        <v>-1.0300069727217941E+17</v>
      </c>
      <c r="F245" t="s">
        <v>34</v>
      </c>
      <c r="G245" s="14">
        <f>H241-G241</f>
        <v>58.953931941232582</v>
      </c>
      <c r="H245" s="14">
        <f>G245</f>
        <v>58.953931941232582</v>
      </c>
      <c r="I245" s="14">
        <f>G245*G248</f>
        <v>-1.5450104590826854E+17</v>
      </c>
    </row>
    <row r="246" spans="1:9" x14ac:dyDescent="0.3">
      <c r="A246" t="s">
        <v>35</v>
      </c>
      <c r="B246" s="14">
        <f>C242-B242</f>
        <v>58.953931941232604</v>
      </c>
      <c r="C246" s="14">
        <f>IF(B245=B246,C245,B245-2*C247/B248)</f>
        <v>58.953931941232582</v>
      </c>
      <c r="D246" s="14">
        <f>C249*B248</f>
        <v>0</v>
      </c>
      <c r="F246" t="s">
        <v>35</v>
      </c>
      <c r="G246" s="14">
        <f>H242-G242</f>
        <v>58.953931941232597</v>
      </c>
      <c r="H246" s="14">
        <f>IF(G245=G246,H245,G245-2*H247/G248)</f>
        <v>58.953931941232582</v>
      </c>
      <c r="I246" s="14">
        <f>H249*G248</f>
        <v>0</v>
      </c>
    </row>
    <row r="247" spans="1:9" x14ac:dyDescent="0.3">
      <c r="A247" t="s">
        <v>31</v>
      </c>
      <c r="B247" s="14">
        <f>D241-D242</f>
        <v>18.62125090263541</v>
      </c>
      <c r="C247" s="14">
        <f>IF((B246-B245)&lt;0.0000001,C249/B249*B247,IF(AND(D248&gt;=0,D248&lt;=B247),D248,IF(AND(D249&gt;=0,D249&lt;=B247),D249,"!!!!!!!")))</f>
        <v>0</v>
      </c>
      <c r="D247" s="14">
        <f>SQRT(D245^2-4*D246)</f>
        <v>1.0300069727217941E+17</v>
      </c>
      <c r="F247" t="s">
        <v>31</v>
      </c>
      <c r="G247" s="14">
        <f>I241-I242</f>
        <v>18.621250902635339</v>
      </c>
      <c r="H247" s="14">
        <f>IF((G246-G245)&lt;0.0000001,H249/G249*G247,IF(AND(I248&gt;=0,I248&lt;=G247),I248,IF(AND(I249&gt;=0,I249&lt;=G247),I249,"!!!!!!!")))</f>
        <v>0</v>
      </c>
      <c r="I247" s="14">
        <f>SQRT(I245^2-4*I246)</f>
        <v>1.5450104590826854E+17</v>
      </c>
    </row>
    <row r="248" spans="1:9" x14ac:dyDescent="0.3">
      <c r="A248" t="s">
        <v>32</v>
      </c>
      <c r="B248" s="14">
        <f>2*B247/(B245-B246)</f>
        <v>-1747138721380861.3</v>
      </c>
      <c r="C248" s="14"/>
      <c r="D248" s="14">
        <f>(D245-D247)/2</f>
        <v>-1.0300069727217941E+17</v>
      </c>
      <c r="F248" t="s">
        <v>32</v>
      </c>
      <c r="G248" s="14">
        <f>2*G247/(G245-G246)</f>
        <v>-2620708082071282</v>
      </c>
      <c r="H248" s="14"/>
      <c r="I248" s="14">
        <f>(I245-I247)/2</f>
        <v>-1.5450104590826854E+17</v>
      </c>
    </row>
    <row r="249" spans="1:9" x14ac:dyDescent="0.3">
      <c r="A249" t="s">
        <v>33</v>
      </c>
      <c r="B249" s="14">
        <f>D240</f>
        <v>1097.795958374584</v>
      </c>
      <c r="C249" s="14">
        <f>D229</f>
        <v>0</v>
      </c>
      <c r="D249" s="14">
        <f>(D245+D247)/2</f>
        <v>0</v>
      </c>
      <c r="F249" t="s">
        <v>33</v>
      </c>
      <c r="G249" s="14">
        <f>I240</f>
        <v>1097.7959583745796</v>
      </c>
      <c r="H249" s="14">
        <f>I229</f>
        <v>0</v>
      </c>
      <c r="I249" s="14">
        <f>(I245+I247)/2</f>
        <v>0</v>
      </c>
    </row>
    <row r="250" spans="1:9" x14ac:dyDescent="0.3">
      <c r="A250" t="s">
        <v>36</v>
      </c>
      <c r="B250" s="14">
        <f>B241+(B242-B241)/B247*C247</f>
        <v>-8.5559043379679913</v>
      </c>
      <c r="C250" s="14">
        <f>C241+(C242-C241)/B247*C247</f>
        <v>50.398027603264595</v>
      </c>
      <c r="D250" s="14">
        <f>D241-C247</f>
        <v>46.209714685759053</v>
      </c>
      <c r="F250" t="s">
        <v>36</v>
      </c>
      <c r="G250" s="14">
        <f>G241+(G242-G241)/G247*H247</f>
        <v>29.601972396735402</v>
      </c>
      <c r="H250" s="14">
        <f>H241+(H242-H241)/G247*H247</f>
        <v>88.555904337967988</v>
      </c>
      <c r="I250" s="14">
        <f>I241-H247</f>
        <v>46.209714685758982</v>
      </c>
    </row>
    <row r="251" spans="1:9" x14ac:dyDescent="0.3">
      <c r="G251"/>
      <c r="H251"/>
    </row>
    <row r="252" spans="1:9" x14ac:dyDescent="0.3">
      <c r="B252" s="18">
        <f>IF(D243=0,B250,B242)</f>
        <v>-8.5559043379679913</v>
      </c>
      <c r="C252" s="18">
        <f>IF(D243=0,C250,C242)</f>
        <v>50.398027603264595</v>
      </c>
      <c r="D252" s="18">
        <f>IF(D243=0,D250,D242)</f>
        <v>46.209714685759053</v>
      </c>
      <c r="G252" s="18">
        <f>IF(I243=0,G250,G242)</f>
        <v>29.601972396735402</v>
      </c>
      <c r="H252" s="18">
        <f>IF(I243=0,H250,H242)</f>
        <v>88.555904337967988</v>
      </c>
      <c r="I252" s="18">
        <f>IF(I243=0,I250,I242)</f>
        <v>46.209714685758982</v>
      </c>
    </row>
    <row r="253" spans="1:9" x14ac:dyDescent="0.3">
      <c r="G253"/>
      <c r="H253"/>
    </row>
    <row r="254" spans="1:9" x14ac:dyDescent="0.3">
      <c r="A254">
        <f>IF(AND(D243&gt;0,A240&lt;4),A240+1,A240)</f>
        <v>2</v>
      </c>
      <c r="B254" s="16" t="s">
        <v>24</v>
      </c>
      <c r="C254" s="15" t="s">
        <v>25</v>
      </c>
      <c r="D254">
        <f>1/2*(D255-D256)*((C255-B255)+(C256-B256))</f>
        <v>1097.795958374584</v>
      </c>
      <c r="F254">
        <f>IF(AND(I243&gt;0,F240&lt;4),F240+1,F240)</f>
        <v>2</v>
      </c>
      <c r="G254" s="16" t="s">
        <v>24</v>
      </c>
      <c r="H254" s="15" t="s">
        <v>25</v>
      </c>
      <c r="I254">
        <f>1/2*(I255-I256)*((H255-G255)+(H256-G256))</f>
        <v>1097.7959583745796</v>
      </c>
    </row>
    <row r="255" spans="1:9" x14ac:dyDescent="0.3">
      <c r="B255" s="14">
        <f>B252</f>
        <v>-8.5559043379679913</v>
      </c>
      <c r="C255" s="14">
        <f>C252</f>
        <v>50.398027603264595</v>
      </c>
      <c r="D255" s="14">
        <f>D252</f>
        <v>46.209714685759053</v>
      </c>
      <c r="G255" s="14">
        <f>G252</f>
        <v>29.601972396735402</v>
      </c>
      <c r="H255" s="14">
        <f>H252</f>
        <v>88.555904337967988</v>
      </c>
      <c r="I255" s="14">
        <f>I252</f>
        <v>46.209714685758982</v>
      </c>
    </row>
    <row r="256" spans="1:9" x14ac:dyDescent="0.3">
      <c r="B256" s="14">
        <f>MIN(INDEX(B$78:B$82,A254+1),INDEX(C$78:C$82,A254+1))</f>
        <v>1.3910946723901352</v>
      </c>
      <c r="C256" s="14">
        <f>MAX(INDEX(B$78:B$82,A254+1),INDEX(C$78:C$82,A254+1))</f>
        <v>60.345026613622736</v>
      </c>
      <c r="D256" s="14">
        <f>INDEX(D$78:D$82,A254+1)</f>
        <v>27.588463783123643</v>
      </c>
      <c r="G256" s="14">
        <f>MIN(INDEX(G$78:G$82,F254+1),INDEX(H$78:H$82,F254+1))</f>
        <v>19.654973386377282</v>
      </c>
      <c r="H256" s="14">
        <f>MAX(INDEX(G$78:G$82,F254+1),INDEX(H$78:H$82,F254+1))</f>
        <v>78.608905327609875</v>
      </c>
      <c r="I256" s="14">
        <f>INDEX(I$78:I$82,F254+1)</f>
        <v>27.588463783123643</v>
      </c>
    </row>
    <row r="257" spans="1:9" x14ac:dyDescent="0.3">
      <c r="C257" s="15" t="s">
        <v>29</v>
      </c>
      <c r="D257">
        <f>IF(D243&gt;D254,D243-D254,0)</f>
        <v>0</v>
      </c>
      <c r="G257"/>
      <c r="H257" s="15" t="s">
        <v>29</v>
      </c>
      <c r="I257">
        <f>IF(I243&gt;I254,I243-I254,0)</f>
        <v>0</v>
      </c>
    </row>
    <row r="258" spans="1:9" x14ac:dyDescent="0.3">
      <c r="C258" s="15"/>
      <c r="G258"/>
      <c r="H258" s="15"/>
    </row>
    <row r="259" spans="1:9" x14ac:dyDescent="0.3">
      <c r="A259" t="s">
        <v>34</v>
      </c>
      <c r="B259" s="14">
        <f>C255-B255</f>
        <v>58.953931941232582</v>
      </c>
      <c r="C259" s="14">
        <f>B259</f>
        <v>58.953931941232582</v>
      </c>
      <c r="D259" s="14">
        <f>B259*B262</f>
        <v>-1.0300069727217941E+17</v>
      </c>
      <c r="F259" t="s">
        <v>34</v>
      </c>
      <c r="G259" s="14">
        <f>H255-G255</f>
        <v>58.953931941232582</v>
      </c>
      <c r="H259" s="14">
        <f>G259</f>
        <v>58.953931941232582</v>
      </c>
      <c r="I259" s="14">
        <f>G259*G262</f>
        <v>-1.5450104590826854E+17</v>
      </c>
    </row>
    <row r="260" spans="1:9" x14ac:dyDescent="0.3">
      <c r="A260" t="s">
        <v>35</v>
      </c>
      <c r="B260" s="14">
        <f>C256-B256</f>
        <v>58.953931941232604</v>
      </c>
      <c r="C260" s="14">
        <f>IF(B259=B260,C259,B259-2*C261/B262)</f>
        <v>58.953931941232582</v>
      </c>
      <c r="D260" s="14">
        <f>C263*B262</f>
        <v>0</v>
      </c>
      <c r="F260" t="s">
        <v>35</v>
      </c>
      <c r="G260" s="14">
        <f>H256-G256</f>
        <v>58.953931941232597</v>
      </c>
      <c r="H260" s="14">
        <f>IF(G259=G260,H259,G259-2*H261/G262)</f>
        <v>58.953931941232582</v>
      </c>
      <c r="I260" s="14">
        <f>H263*G262</f>
        <v>0</v>
      </c>
    </row>
    <row r="261" spans="1:9" x14ac:dyDescent="0.3">
      <c r="A261" t="s">
        <v>31</v>
      </c>
      <c r="B261" s="14">
        <f>D255-D256</f>
        <v>18.62125090263541</v>
      </c>
      <c r="C261" s="14">
        <f>IF((B260-B259)&lt;0.0000001,C263/B263*B261,IF(AND(D262&gt;=0,D262&lt;=B261),D262,IF(AND(D263&gt;=0,D263&lt;=B261),D263,"!!!!!!!")))</f>
        <v>0</v>
      </c>
      <c r="D261" s="14">
        <f>SQRT(D259^2-4*D260)</f>
        <v>1.0300069727217941E+17</v>
      </c>
      <c r="F261" t="s">
        <v>31</v>
      </c>
      <c r="G261" s="14">
        <f>I255-I256</f>
        <v>18.621250902635339</v>
      </c>
      <c r="H261" s="14">
        <f>IF((G260-G259)&lt;0.0000001,H263/G263*G261,IF(AND(I262&gt;=0,I262&lt;=G261),I262,IF(AND(I263&gt;=0,I263&lt;=G261),I263,"!!!!!!!")))</f>
        <v>0</v>
      </c>
      <c r="I261" s="14">
        <f>SQRT(I259^2-4*I260)</f>
        <v>1.5450104590826854E+17</v>
      </c>
    </row>
    <row r="262" spans="1:9" x14ac:dyDescent="0.3">
      <c r="A262" t="s">
        <v>32</v>
      </c>
      <c r="B262" s="14">
        <f>2*B261/(B259-B260)</f>
        <v>-1747138721380861.3</v>
      </c>
      <c r="C262" s="14"/>
      <c r="D262" s="14">
        <f>(D259-D261)/2</f>
        <v>-1.0300069727217941E+17</v>
      </c>
      <c r="F262" t="s">
        <v>32</v>
      </c>
      <c r="G262" s="14">
        <f>2*G261/(G259-G260)</f>
        <v>-2620708082071282</v>
      </c>
      <c r="H262" s="14"/>
      <c r="I262" s="14">
        <f>(I259-I261)/2</f>
        <v>-1.5450104590826854E+17</v>
      </c>
    </row>
    <row r="263" spans="1:9" x14ac:dyDescent="0.3">
      <c r="A263" t="s">
        <v>33</v>
      </c>
      <c r="B263" s="14">
        <f>D254</f>
        <v>1097.795958374584</v>
      </c>
      <c r="C263" s="14">
        <f>D243</f>
        <v>0</v>
      </c>
      <c r="D263" s="14">
        <f>(D259+D261)/2</f>
        <v>0</v>
      </c>
      <c r="F263" t="s">
        <v>33</v>
      </c>
      <c r="G263" s="14">
        <f>I254</f>
        <v>1097.7959583745796</v>
      </c>
      <c r="H263" s="14">
        <f>I243</f>
        <v>0</v>
      </c>
      <c r="I263" s="14">
        <f>(I259+I261)/2</f>
        <v>0</v>
      </c>
    </row>
    <row r="264" spans="1:9" x14ac:dyDescent="0.3">
      <c r="A264" t="s">
        <v>36</v>
      </c>
      <c r="B264" s="14">
        <f>B255+(B256-B255)/B261*C261</f>
        <v>-8.5559043379679913</v>
      </c>
      <c r="C264" s="14">
        <f>C255+(C256-C255)/B261*C261</f>
        <v>50.398027603264595</v>
      </c>
      <c r="D264" s="14">
        <f>D255-C261</f>
        <v>46.209714685759053</v>
      </c>
      <c r="F264" t="s">
        <v>36</v>
      </c>
      <c r="G264" s="14">
        <f>G255+(G256-G255)/G261*H261</f>
        <v>29.601972396735402</v>
      </c>
      <c r="H264" s="14">
        <f>H255+(H256-H255)/G261*H261</f>
        <v>88.555904337967988</v>
      </c>
      <c r="I264" s="14">
        <f>I255-H261</f>
        <v>46.209714685758982</v>
      </c>
    </row>
    <row r="265" spans="1:9" x14ac:dyDescent="0.3">
      <c r="G265"/>
      <c r="H265"/>
    </row>
    <row r="266" spans="1:9" x14ac:dyDescent="0.3">
      <c r="B266" s="18">
        <f>IF(D257=0,B264,B256)</f>
        <v>-8.5559043379679913</v>
      </c>
      <c r="C266" s="18">
        <f>IF(D257=0,C264,C256)</f>
        <v>50.398027603264595</v>
      </c>
      <c r="D266" s="18">
        <f>IF(D257=0,D264,D256)</f>
        <v>46.209714685759053</v>
      </c>
      <c r="G266" s="18">
        <f>IF(I257=0,G264,G256)</f>
        <v>29.601972396735402</v>
      </c>
      <c r="H266" s="18">
        <f>IF(I257=0,H264,H256)</f>
        <v>88.555904337967988</v>
      </c>
      <c r="I266" s="18">
        <f>IF(I257=0,I264,I256)</f>
        <v>46.209714685758982</v>
      </c>
    </row>
    <row r="267" spans="1:9" x14ac:dyDescent="0.3">
      <c r="G267"/>
      <c r="H267"/>
    </row>
    <row r="268" spans="1:9" x14ac:dyDescent="0.3">
      <c r="A268">
        <f>IF(AND(D257&gt;0,A254&lt;4),A254+1,A254)</f>
        <v>2</v>
      </c>
      <c r="B268" s="16" t="s">
        <v>24</v>
      </c>
      <c r="C268" s="15" t="s">
        <v>25</v>
      </c>
      <c r="D268">
        <f>1/2*(D269-D270)*((C269-B269)+(C270-B270))</f>
        <v>1097.795958374584</v>
      </c>
      <c r="F268">
        <f>IF(AND(I257&gt;0,F254&lt;4),F254+1,F254)</f>
        <v>2</v>
      </c>
      <c r="G268" s="16" t="s">
        <v>24</v>
      </c>
      <c r="H268" s="15" t="s">
        <v>25</v>
      </c>
      <c r="I268">
        <f>1/2*(I269-I270)*((H269-G269)+(H270-G270))</f>
        <v>1097.7959583745796</v>
      </c>
    </row>
    <row r="269" spans="1:9" x14ac:dyDescent="0.3">
      <c r="B269" s="14">
        <f>B266</f>
        <v>-8.5559043379679913</v>
      </c>
      <c r="C269" s="14">
        <f>C266</f>
        <v>50.398027603264595</v>
      </c>
      <c r="D269" s="14">
        <f>D266</f>
        <v>46.209714685759053</v>
      </c>
      <c r="G269" s="14">
        <f>G266</f>
        <v>29.601972396735402</v>
      </c>
      <c r="H269" s="14">
        <f>H266</f>
        <v>88.555904337967988</v>
      </c>
      <c r="I269" s="14">
        <f>I266</f>
        <v>46.209714685758982</v>
      </c>
    </row>
    <row r="270" spans="1:9" x14ac:dyDescent="0.3">
      <c r="B270" s="14">
        <f>MIN(INDEX(B$78:B$82,A268+1),INDEX(C$78:C$82,A268+1))</f>
        <v>1.3910946723901352</v>
      </c>
      <c r="C270" s="14">
        <f>MAX(INDEX(B$78:B$82,A268+1),INDEX(C$78:C$82,A268+1))</f>
        <v>60.345026613622736</v>
      </c>
      <c r="D270" s="14">
        <f>INDEX(D$78:D$82,A268+1)</f>
        <v>27.588463783123643</v>
      </c>
      <c r="G270" s="14">
        <f>MIN(INDEX(G$78:G$82,F268+1),INDEX(H$78:H$82,F268+1))</f>
        <v>19.654973386377282</v>
      </c>
      <c r="H270" s="14">
        <f>MAX(INDEX(G$78:G$82,F268+1),INDEX(H$78:H$82,F268+1))</f>
        <v>78.608905327609875</v>
      </c>
      <c r="I270" s="14">
        <f>INDEX(I$78:I$82,F268+1)</f>
        <v>27.588463783123643</v>
      </c>
    </row>
    <row r="271" spans="1:9" x14ac:dyDescent="0.3">
      <c r="C271" s="15" t="s">
        <v>29</v>
      </c>
      <c r="D271">
        <f>IF(D257&gt;D268,D257-D268,0)</f>
        <v>0</v>
      </c>
      <c r="G271"/>
      <c r="H271" s="15" t="s">
        <v>29</v>
      </c>
      <c r="I271">
        <f>IF(I257&gt;I268,I257-I268,0)</f>
        <v>0</v>
      </c>
    </row>
    <row r="272" spans="1:9" x14ac:dyDescent="0.3">
      <c r="C272" s="15"/>
      <c r="G272"/>
      <c r="H272" s="15"/>
    </row>
    <row r="273" spans="1:9" x14ac:dyDescent="0.3">
      <c r="A273" t="s">
        <v>34</v>
      </c>
      <c r="B273" s="14">
        <f>C269-B269</f>
        <v>58.953931941232582</v>
      </c>
      <c r="C273" s="14">
        <f>B273</f>
        <v>58.953931941232582</v>
      </c>
      <c r="D273" s="14">
        <f>B273*B276</f>
        <v>-1.0300069727217941E+17</v>
      </c>
      <c r="F273" t="s">
        <v>34</v>
      </c>
      <c r="G273" s="14">
        <f>H269-G269</f>
        <v>58.953931941232582</v>
      </c>
      <c r="H273" s="14">
        <f>G273</f>
        <v>58.953931941232582</v>
      </c>
      <c r="I273" s="14">
        <f>G273*G276</f>
        <v>-1.5450104590826854E+17</v>
      </c>
    </row>
    <row r="274" spans="1:9" x14ac:dyDescent="0.3">
      <c r="A274" t="s">
        <v>35</v>
      </c>
      <c r="B274" s="14">
        <f>C270-B270</f>
        <v>58.953931941232604</v>
      </c>
      <c r="C274" s="14">
        <f>IF(B273=B274,C273,B273-2*C275/B276)</f>
        <v>58.953931941232582</v>
      </c>
      <c r="D274" s="14">
        <f>C277*B276</f>
        <v>0</v>
      </c>
      <c r="F274" t="s">
        <v>35</v>
      </c>
      <c r="G274" s="14">
        <f>H270-G270</f>
        <v>58.953931941232597</v>
      </c>
      <c r="H274" s="14">
        <f>IF(G273=G274,H273,G273-2*H275/G276)</f>
        <v>58.953931941232582</v>
      </c>
      <c r="I274" s="14">
        <f>H277*G276</f>
        <v>0</v>
      </c>
    </row>
    <row r="275" spans="1:9" x14ac:dyDescent="0.3">
      <c r="A275" t="s">
        <v>31</v>
      </c>
      <c r="B275" s="14">
        <f>D269-D270</f>
        <v>18.62125090263541</v>
      </c>
      <c r="C275" s="14">
        <f>IF((B274-B273)&lt;0.0000001,C277/B277*B275,IF(AND(D276&gt;=0,D276&lt;=B275),D276,IF(AND(D277&gt;=0,D277&lt;=B275),D277,"!!!!!!!")))</f>
        <v>0</v>
      </c>
      <c r="D275" s="14">
        <f>SQRT(D273^2-4*D274)</f>
        <v>1.0300069727217941E+17</v>
      </c>
      <c r="F275" t="s">
        <v>31</v>
      </c>
      <c r="G275" s="14">
        <f>I269-I270</f>
        <v>18.621250902635339</v>
      </c>
      <c r="H275" s="14">
        <f>IF((G274-G273)&lt;0.0000001,H277/G277*G275,IF(AND(I276&gt;=0,I276&lt;=G275),I276,IF(AND(I277&gt;=0,I277&lt;=G275),I277,"!!!!!!!")))</f>
        <v>0</v>
      </c>
      <c r="I275" s="14">
        <f>SQRT(I273^2-4*I274)</f>
        <v>1.5450104590826854E+17</v>
      </c>
    </row>
    <row r="276" spans="1:9" x14ac:dyDescent="0.3">
      <c r="A276" t="s">
        <v>32</v>
      </c>
      <c r="B276" s="14">
        <f>2*B275/(B273-B274)</f>
        <v>-1747138721380861.3</v>
      </c>
      <c r="C276" s="14"/>
      <c r="D276" s="14">
        <f>(D273-D275)/2</f>
        <v>-1.0300069727217941E+17</v>
      </c>
      <c r="F276" t="s">
        <v>32</v>
      </c>
      <c r="G276" s="14">
        <f>2*G275/(G273-G274)</f>
        <v>-2620708082071282</v>
      </c>
      <c r="H276" s="14"/>
      <c r="I276" s="14">
        <f>(I273-I275)/2</f>
        <v>-1.5450104590826854E+17</v>
      </c>
    </row>
    <row r="277" spans="1:9" x14ac:dyDescent="0.3">
      <c r="A277" t="s">
        <v>33</v>
      </c>
      <c r="B277" s="14">
        <f>D268</f>
        <v>1097.795958374584</v>
      </c>
      <c r="C277" s="14">
        <f>D257</f>
        <v>0</v>
      </c>
      <c r="D277" s="14">
        <f>(D273+D275)/2</f>
        <v>0</v>
      </c>
      <c r="F277" t="s">
        <v>33</v>
      </c>
      <c r="G277" s="14">
        <f>I268</f>
        <v>1097.7959583745796</v>
      </c>
      <c r="H277" s="14">
        <f>I257</f>
        <v>0</v>
      </c>
      <c r="I277" s="14">
        <f>(I273+I275)/2</f>
        <v>0</v>
      </c>
    </row>
    <row r="278" spans="1:9" x14ac:dyDescent="0.3">
      <c r="A278" t="s">
        <v>36</v>
      </c>
      <c r="B278" s="14">
        <f>B269+(B270-B269)/B275*C275</f>
        <v>-8.5559043379679913</v>
      </c>
      <c r="C278" s="14">
        <f>C269+(C270-C269)/B275*C275</f>
        <v>50.398027603264595</v>
      </c>
      <c r="D278" s="14">
        <f>D269-C275</f>
        <v>46.209714685759053</v>
      </c>
      <c r="F278" t="s">
        <v>36</v>
      </c>
      <c r="G278" s="14">
        <f>G269+(G270-G269)/G275*H275</f>
        <v>29.601972396735402</v>
      </c>
      <c r="H278" s="14">
        <f>H269+(H270-H269)/G275*H275</f>
        <v>88.555904337967988</v>
      </c>
      <c r="I278" s="14">
        <f>I269-H275</f>
        <v>46.209714685758982</v>
      </c>
    </row>
    <row r="279" spans="1:9" x14ac:dyDescent="0.3">
      <c r="G279"/>
      <c r="H279"/>
    </row>
    <row r="280" spans="1:9" x14ac:dyDescent="0.3">
      <c r="B280" s="18">
        <f>IF(D271=0,B278,B270)</f>
        <v>-8.5559043379679913</v>
      </c>
      <c r="C280" s="18">
        <f>IF(D271=0,C278,C270)</f>
        <v>50.398027603264595</v>
      </c>
      <c r="D280" s="18">
        <f>IF(D271=0,D278,D270)</f>
        <v>46.209714685759053</v>
      </c>
      <c r="G280" s="18">
        <f>IF(I271=0,G278,G270)</f>
        <v>29.601972396735402</v>
      </c>
      <c r="H280" s="18">
        <f>IF(I271=0,H278,H270)</f>
        <v>88.555904337967988</v>
      </c>
      <c r="I280" s="18">
        <f>IF(I271=0,I278,I270)</f>
        <v>46.209714685758982</v>
      </c>
    </row>
    <row r="281" spans="1:9" x14ac:dyDescent="0.3">
      <c r="G281"/>
      <c r="H281"/>
    </row>
    <row r="282" spans="1:9" x14ac:dyDescent="0.3">
      <c r="B282" s="14">
        <f>B227</f>
        <v>-25.046708535914043</v>
      </c>
      <c r="C282" s="14">
        <f>D227</f>
        <v>77.081277278297279</v>
      </c>
      <c r="G282" s="14">
        <f>G227</f>
        <v>46.092776594681496</v>
      </c>
      <c r="H282" s="14">
        <f>I227</f>
        <v>77.081277278297208</v>
      </c>
    </row>
    <row r="283" spans="1:9" x14ac:dyDescent="0.3">
      <c r="B283">
        <f>B238</f>
        <v>-8.5559043379679913</v>
      </c>
      <c r="C283">
        <f>D238</f>
        <v>46.209714685759053</v>
      </c>
      <c r="G283">
        <f>G238</f>
        <v>29.601972396735402</v>
      </c>
      <c r="H283">
        <f>I238</f>
        <v>46.209714685758982</v>
      </c>
    </row>
    <row r="284" spans="1:9" x14ac:dyDescent="0.3">
      <c r="B284">
        <f>B252</f>
        <v>-8.5559043379679913</v>
      </c>
      <c r="C284">
        <f>D252</f>
        <v>46.209714685759053</v>
      </c>
      <c r="G284">
        <f>G252</f>
        <v>29.601972396735402</v>
      </c>
      <c r="H284">
        <f>I252</f>
        <v>46.209714685758982</v>
      </c>
    </row>
    <row r="285" spans="1:9" x14ac:dyDescent="0.3">
      <c r="B285">
        <f>B266</f>
        <v>-8.5559043379679913</v>
      </c>
      <c r="C285">
        <f>D266</f>
        <v>46.209714685759053</v>
      </c>
      <c r="G285">
        <f>G266</f>
        <v>29.601972396735402</v>
      </c>
      <c r="H285">
        <f>I266</f>
        <v>46.209714685758982</v>
      </c>
    </row>
    <row r="286" spans="1:9" x14ac:dyDescent="0.3">
      <c r="B286">
        <f>B280</f>
        <v>-8.5559043379679913</v>
      </c>
      <c r="C286">
        <f>D280</f>
        <v>46.209714685759053</v>
      </c>
      <c r="G286">
        <f>G280</f>
        <v>29.601972396735402</v>
      </c>
      <c r="H286">
        <f>I280</f>
        <v>46.209714685758982</v>
      </c>
    </row>
    <row r="287" spans="1:9" x14ac:dyDescent="0.3">
      <c r="B287">
        <f>C280</f>
        <v>50.398027603264595</v>
      </c>
      <c r="C287">
        <f>D280</f>
        <v>46.209714685759053</v>
      </c>
      <c r="G287">
        <f>H280</f>
        <v>88.555904337967988</v>
      </c>
      <c r="H287">
        <f>I280</f>
        <v>46.209714685758982</v>
      </c>
    </row>
    <row r="288" spans="1:9" x14ac:dyDescent="0.3">
      <c r="B288">
        <f>C266</f>
        <v>50.398027603264595</v>
      </c>
      <c r="C288">
        <f>D266</f>
        <v>46.209714685759053</v>
      </c>
      <c r="G288">
        <f>H266</f>
        <v>88.555904337967988</v>
      </c>
      <c r="H288">
        <f>I266</f>
        <v>46.209714685758982</v>
      </c>
    </row>
    <row r="289" spans="1:10" x14ac:dyDescent="0.3">
      <c r="B289">
        <f>C252</f>
        <v>50.398027603264595</v>
      </c>
      <c r="C289">
        <f>D252</f>
        <v>46.209714685759053</v>
      </c>
      <c r="G289">
        <f>H252</f>
        <v>88.555904337967988</v>
      </c>
      <c r="H289">
        <f>I252</f>
        <v>46.209714685758982</v>
      </c>
    </row>
    <row r="290" spans="1:10" x14ac:dyDescent="0.3">
      <c r="B290">
        <f>C238</f>
        <v>50.398027603264595</v>
      </c>
      <c r="C290">
        <f>D238</f>
        <v>46.209714685759053</v>
      </c>
      <c r="G290">
        <f>H238</f>
        <v>88.555904337967988</v>
      </c>
      <c r="H290">
        <f>I238</f>
        <v>46.209714685758982</v>
      </c>
    </row>
    <row r="291" spans="1:10" x14ac:dyDescent="0.3">
      <c r="B291" s="14">
        <f>C227</f>
        <v>33.907223405318533</v>
      </c>
      <c r="C291" s="14">
        <f>D227</f>
        <v>77.081277278297279</v>
      </c>
      <c r="G291" s="14">
        <f>H227</f>
        <v>105.04670853591406</v>
      </c>
      <c r="H291" s="14">
        <f>I227</f>
        <v>77.081277278297208</v>
      </c>
    </row>
    <row r="292" spans="1:10" x14ac:dyDescent="0.3">
      <c r="B292" s="14">
        <f>B282</f>
        <v>-25.046708535914043</v>
      </c>
      <c r="C292" s="14">
        <f>C282</f>
        <v>77.081277278297279</v>
      </c>
      <c r="G292" s="14">
        <f>G282</f>
        <v>46.092776594681496</v>
      </c>
      <c r="H292" s="14">
        <f>H282</f>
        <v>77.081277278297208</v>
      </c>
    </row>
    <row r="293" spans="1:10" x14ac:dyDescent="0.3">
      <c r="G293"/>
      <c r="H293"/>
    </row>
    <row r="294" spans="1:10" x14ac:dyDescent="0.3">
      <c r="A294" s="1"/>
      <c r="B294" s="1" t="s">
        <v>39</v>
      </c>
      <c r="C294" s="1" t="s">
        <v>30</v>
      </c>
      <c r="D294" s="1">
        <v>1820</v>
      </c>
      <c r="E294" s="1">
        <f>D341</f>
        <v>50.656713047108497</v>
      </c>
      <c r="F294" s="1"/>
      <c r="G294" s="1" t="s">
        <v>39</v>
      </c>
      <c r="H294" s="1" t="s">
        <v>30</v>
      </c>
      <c r="I294" s="1">
        <v>1820</v>
      </c>
      <c r="J294" s="1">
        <f>I341</f>
        <v>50.656713047112817</v>
      </c>
    </row>
    <row r="295" spans="1:10" x14ac:dyDescent="0.3">
      <c r="G295"/>
      <c r="H295"/>
    </row>
    <row r="296" spans="1:10" x14ac:dyDescent="0.3">
      <c r="A296">
        <f>A268</f>
        <v>2</v>
      </c>
      <c r="B296" s="16" t="s">
        <v>24</v>
      </c>
      <c r="C296" s="15" t="s">
        <v>25</v>
      </c>
      <c r="D296">
        <f>1/2*(D297-D298)*((C297-B297)+(C298-B298))</f>
        <v>1097.795958374584</v>
      </c>
      <c r="F296">
        <f>F268</f>
        <v>2</v>
      </c>
      <c r="G296" s="16" t="s">
        <v>24</v>
      </c>
      <c r="H296" s="15" t="s">
        <v>25</v>
      </c>
      <c r="I296">
        <f>1/2*(I297-I298)*((H297-G297)+(H298-G298))</f>
        <v>1097.7959583745796</v>
      </c>
    </row>
    <row r="297" spans="1:10" x14ac:dyDescent="0.3">
      <c r="B297" s="17">
        <f>B280</f>
        <v>-8.5559043379679913</v>
      </c>
      <c r="C297" s="17">
        <f>C280</f>
        <v>50.398027603264595</v>
      </c>
      <c r="D297" s="17">
        <f>D280</f>
        <v>46.209714685759053</v>
      </c>
      <c r="G297" s="17">
        <f>G280</f>
        <v>29.601972396735402</v>
      </c>
      <c r="H297" s="17">
        <f>H280</f>
        <v>88.555904337967988</v>
      </c>
      <c r="I297" s="17">
        <f>I280</f>
        <v>46.209714685758982</v>
      </c>
    </row>
    <row r="298" spans="1:10" x14ac:dyDescent="0.3">
      <c r="B298" s="14">
        <f>MIN(INDEX(B$78:B$82,A296+1),INDEX(C$78:C$82,A296+1))</f>
        <v>1.3910946723901352</v>
      </c>
      <c r="C298" s="14">
        <f>MAX(INDEX(B$78:B$82,A296+1),INDEX(C$78:C$82,A296+1))</f>
        <v>60.345026613622736</v>
      </c>
      <c r="D298" s="14">
        <f>INDEX(D$78:D$82,A296+1)</f>
        <v>27.588463783123643</v>
      </c>
      <c r="G298" s="14">
        <f>MIN(INDEX(G$78:G$82,F296+1),INDEX(H$78:H$82,F296+1))</f>
        <v>19.654973386377282</v>
      </c>
      <c r="H298" s="14">
        <f>MAX(INDEX(G$78:G$82,F296+1),INDEX(H$78:H$82,F296+1))</f>
        <v>78.608905327609875</v>
      </c>
      <c r="I298" s="14">
        <f>INDEX(I$78:I$82,F296+1)</f>
        <v>27.588463783123643</v>
      </c>
    </row>
    <row r="299" spans="1:10" x14ac:dyDescent="0.3">
      <c r="C299" s="15" t="s">
        <v>29</v>
      </c>
      <c r="D299">
        <f>IF(D294&gt;D296,D294-D296,0)</f>
        <v>722.20404162541604</v>
      </c>
      <c r="G299"/>
      <c r="H299" s="15" t="s">
        <v>29</v>
      </c>
      <c r="I299">
        <f>IF(I294&gt;I296,I294-I296,0)</f>
        <v>722.20404162542036</v>
      </c>
    </row>
    <row r="300" spans="1:10" x14ac:dyDescent="0.3">
      <c r="C300" s="15"/>
      <c r="G300"/>
      <c r="H300" s="15"/>
    </row>
    <row r="301" spans="1:10" x14ac:dyDescent="0.3">
      <c r="A301" t="s">
        <v>34</v>
      </c>
      <c r="B301" s="14">
        <f>C297-B297</f>
        <v>58.953931941232582</v>
      </c>
      <c r="C301" s="14">
        <f>B301</f>
        <v>58.953931941232582</v>
      </c>
      <c r="D301" s="14">
        <f>B301*B304</f>
        <v>-1.0300069727217941E+17</v>
      </c>
      <c r="F301" t="s">
        <v>34</v>
      </c>
      <c r="G301" s="14">
        <f>H297-G297</f>
        <v>58.953931941232582</v>
      </c>
      <c r="H301" s="14">
        <f>G301</f>
        <v>58.953931941232582</v>
      </c>
      <c r="I301" s="14">
        <f>G301*G304</f>
        <v>-1.5450104590826854E+17</v>
      </c>
    </row>
    <row r="302" spans="1:10" x14ac:dyDescent="0.3">
      <c r="A302" t="s">
        <v>35</v>
      </c>
      <c r="B302" s="14">
        <f>C298-B298</f>
        <v>58.953931941232604</v>
      </c>
      <c r="C302" s="14">
        <f>IF(B301=B302,C301,B301-2*C303/B304)</f>
        <v>58.953931941232582</v>
      </c>
      <c r="D302" s="14">
        <f>C305*B304</f>
        <v>-3.1797924729131674E+18</v>
      </c>
      <c r="F302" t="s">
        <v>35</v>
      </c>
      <c r="G302" s="14">
        <f>H298-G298</f>
        <v>58.953931941232597</v>
      </c>
      <c r="H302" s="14">
        <f>IF(G301=G302,H301,G301-2*H303/G304)</f>
        <v>58.953931941232582</v>
      </c>
      <c r="I302" s="14">
        <f>H305*G304</f>
        <v>-4.7696887093697331E+18</v>
      </c>
    </row>
    <row r="303" spans="1:10" x14ac:dyDescent="0.3">
      <c r="A303" t="s">
        <v>31</v>
      </c>
      <c r="B303" s="14">
        <f>D297-D298</f>
        <v>18.62125090263541</v>
      </c>
      <c r="C303" s="14">
        <f>IF((B302-B301)&lt;0.0000001,C305/B305*B303,IF(AND(D304&gt;=0,D304&lt;=B303),D304,IF(AND(D305&gt;=0,D305&lt;=B303),D305,"!!!!!!!")))</f>
        <v>30.871562592538215</v>
      </c>
      <c r="D303" s="14">
        <f>SQRT(D301^2-4*D302)</f>
        <v>1.0300069727217947E+17</v>
      </c>
      <c r="F303" t="s">
        <v>31</v>
      </c>
      <c r="G303" s="14">
        <f>I297-I298</f>
        <v>18.621250902635339</v>
      </c>
      <c r="H303" s="14">
        <f>IF((G302-G301)&lt;0.0000001,H305/G305*G303,IF(AND(I304&gt;=0,I304&lt;=G303),I304,IF(AND(I305&gt;=0,I305&lt;=G303),I305,"!!!!!!!")))</f>
        <v>30.871562592538218</v>
      </c>
      <c r="I303" s="14">
        <f>SQRT(I301^2-4*I302)</f>
        <v>1.5450104590826861E+17</v>
      </c>
    </row>
    <row r="304" spans="1:10" x14ac:dyDescent="0.3">
      <c r="A304" t="s">
        <v>32</v>
      </c>
      <c r="B304" s="14">
        <f>2*B303/(B301-B302)</f>
        <v>-1747138721380861.3</v>
      </c>
      <c r="C304" s="14"/>
      <c r="D304" s="14">
        <f>(D301-D303)/2</f>
        <v>-1.0300069727217944E+17</v>
      </c>
      <c r="F304" t="s">
        <v>32</v>
      </c>
      <c r="G304" s="14">
        <f>2*G303/(G301-G302)</f>
        <v>-2620708082071282</v>
      </c>
      <c r="H304" s="14"/>
      <c r="I304" s="14">
        <f>(I301-I303)/2</f>
        <v>-1.5450104590826858E+17</v>
      </c>
    </row>
    <row r="305" spans="1:9" x14ac:dyDescent="0.3">
      <c r="A305" t="s">
        <v>33</v>
      </c>
      <c r="B305" s="14">
        <f>D296</f>
        <v>1097.795958374584</v>
      </c>
      <c r="C305" s="14">
        <f>D294</f>
        <v>1820</v>
      </c>
      <c r="D305" s="14">
        <f>(D301+D303)/2</f>
        <v>32</v>
      </c>
      <c r="F305" t="s">
        <v>33</v>
      </c>
      <c r="G305" s="14">
        <f>I296</f>
        <v>1097.7959583745796</v>
      </c>
      <c r="H305" s="14">
        <f>I294</f>
        <v>1820</v>
      </c>
      <c r="I305" s="14">
        <f>(I301+I303)/2</f>
        <v>32</v>
      </c>
    </row>
    <row r="306" spans="1:9" x14ac:dyDescent="0.3">
      <c r="A306" t="s">
        <v>36</v>
      </c>
      <c r="B306" s="14">
        <f>B297+(B298-B297)/B303*C303</f>
        <v>7.9348998599780565</v>
      </c>
      <c r="C306" s="14">
        <f>C297+(C298-C297)/B303*C303</f>
        <v>66.888831801210657</v>
      </c>
      <c r="D306" s="14">
        <f>D297-C303</f>
        <v>15.338152093220838</v>
      </c>
      <c r="F306" t="s">
        <v>36</v>
      </c>
      <c r="G306" s="14">
        <f>G297+(G298-G297)/G303*H303</f>
        <v>13.111168198789304</v>
      </c>
      <c r="H306" s="14">
        <f>H297+(H298-H297)/G303*H303</f>
        <v>72.065100140021897</v>
      </c>
      <c r="I306" s="14">
        <f>I297-H303</f>
        <v>15.338152093220764</v>
      </c>
    </row>
    <row r="307" spans="1:9" x14ac:dyDescent="0.3">
      <c r="G307"/>
      <c r="H307"/>
    </row>
    <row r="308" spans="1:9" x14ac:dyDescent="0.3">
      <c r="B308" s="18">
        <f>IF(D299=0,B306,B298)</f>
        <v>1.3910946723901352</v>
      </c>
      <c r="C308" s="18">
        <f>IF(D299=0,C306,C298)</f>
        <v>60.345026613622736</v>
      </c>
      <c r="D308" s="18">
        <f>IF(D299=0,D306,D298)</f>
        <v>27.588463783123643</v>
      </c>
      <c r="G308" s="18">
        <f>IF(I299=0,G306,G298)</f>
        <v>19.654973386377282</v>
      </c>
      <c r="H308" s="18">
        <f>IF(I299=0,H306,H298)</f>
        <v>78.608905327609875</v>
      </c>
      <c r="I308" s="18">
        <f>IF(I299=0,I306,I298)</f>
        <v>27.588463783123643</v>
      </c>
    </row>
    <row r="309" spans="1:9" x14ac:dyDescent="0.3">
      <c r="G309"/>
      <c r="H309"/>
    </row>
    <row r="310" spans="1:9" x14ac:dyDescent="0.3">
      <c r="A310">
        <f>IF(AND(D299&gt;0,A296&lt;4),A296+1,A296)</f>
        <v>3</v>
      </c>
      <c r="B310" s="16" t="s">
        <v>24</v>
      </c>
      <c r="C310" s="15" t="s">
        <v>25</v>
      </c>
      <c r="D310">
        <f>1/2*(D311-D312)*((C311-B311)+(C312-B312))</f>
        <v>671.54732857830754</v>
      </c>
      <c r="F310">
        <f>IF(AND(I299&gt;0,F296&lt;4),F296+1,F296)</f>
        <v>3</v>
      </c>
      <c r="G310" s="16" t="s">
        <v>24</v>
      </c>
      <c r="H310" s="15" t="s">
        <v>25</v>
      </c>
      <c r="I310">
        <f>1/2*(I311-I312)*((H311-G311)+(H312-G312))</f>
        <v>671.54732857830754</v>
      </c>
    </row>
    <row r="311" spans="1:9" x14ac:dyDescent="0.3">
      <c r="B311" s="14">
        <f>B308</f>
        <v>1.3910946723901352</v>
      </c>
      <c r="C311" s="14">
        <f>C308</f>
        <v>60.345026613622736</v>
      </c>
      <c r="D311" s="14">
        <f>D308</f>
        <v>27.588463783123643</v>
      </c>
      <c r="G311" s="14">
        <f>G308</f>
        <v>19.654973386377282</v>
      </c>
      <c r="H311" s="14">
        <f>H308</f>
        <v>78.608905327609875</v>
      </c>
      <c r="I311" s="14">
        <f>I308</f>
        <v>27.588463783123643</v>
      </c>
    </row>
    <row r="312" spans="1:9" x14ac:dyDescent="0.3">
      <c r="B312" s="14">
        <f>MIN(INDEX(B$78:B$82,A310+1),INDEX(C$78:C$82,A310+1))</f>
        <v>7.8484448212173099</v>
      </c>
      <c r="C312" s="14">
        <f>MAX(INDEX(B$78:B$82,A310+1),INDEX(C$78:C$82,A310+1))</f>
        <v>60</v>
      </c>
      <c r="D312" s="14">
        <f>INDEX(D$78:D$82,A310+1)</f>
        <v>15.5</v>
      </c>
      <c r="G312" s="14">
        <f>MIN(INDEX(G$78:G$82,F310+1),INDEX(H$78:H$82,F310+1))</f>
        <v>20</v>
      </c>
      <c r="H312" s="14">
        <f>MAX(INDEX(G$78:G$82,F310+1),INDEX(H$78:H$82,F310+1))</f>
        <v>72.151555178782687</v>
      </c>
      <c r="I312" s="14">
        <f>INDEX(I$78:I$82,F310+1)</f>
        <v>15.5</v>
      </c>
    </row>
    <row r="313" spans="1:9" x14ac:dyDescent="0.3">
      <c r="C313" s="15" t="s">
        <v>29</v>
      </c>
      <c r="D313">
        <f>IF(D299&gt;D310,D299-D310,0)</f>
        <v>50.656713047108497</v>
      </c>
      <c r="G313"/>
      <c r="H313" s="15" t="s">
        <v>29</v>
      </c>
      <c r="I313">
        <f>IF(I299&gt;I310,I299-I310,0)</f>
        <v>50.656713047112817</v>
      </c>
    </row>
    <row r="314" spans="1:9" x14ac:dyDescent="0.3">
      <c r="C314" s="15"/>
      <c r="G314"/>
      <c r="H314" s="15"/>
    </row>
    <row r="315" spans="1:9" x14ac:dyDescent="0.3">
      <c r="A315" t="s">
        <v>34</v>
      </c>
      <c r="B315" s="14">
        <f>C311-B311</f>
        <v>58.953931941232604</v>
      </c>
      <c r="C315" s="14">
        <f>B315</f>
        <v>58.953931941232604</v>
      </c>
      <c r="D315" s="14">
        <f>B315*B318</f>
        <v>209.53337224080977</v>
      </c>
      <c r="F315" t="s">
        <v>34</v>
      </c>
      <c r="G315" s="14">
        <f>H311-G311</f>
        <v>58.953931941232597</v>
      </c>
      <c r="H315" s="14">
        <f>G315</f>
        <v>58.953931941232597</v>
      </c>
      <c r="I315" s="14">
        <f>G315*G318</f>
        <v>209.53337224080997</v>
      </c>
    </row>
    <row r="316" spans="1:9" x14ac:dyDescent="0.3">
      <c r="A316" t="s">
        <v>35</v>
      </c>
      <c r="B316" s="14">
        <f>C312-B312</f>
        <v>52.151555178782687</v>
      </c>
      <c r="C316" s="14">
        <f>IF(B315=B316,C315,B315-2*C317/B318)</f>
        <v>51.638432673443788</v>
      </c>
      <c r="D316" s="14">
        <f>C319*B318</f>
        <v>2566.8491193863474</v>
      </c>
      <c r="F316" t="s">
        <v>35</v>
      </c>
      <c r="G316" s="14">
        <f>H312-G312</f>
        <v>52.151555178782687</v>
      </c>
      <c r="H316" s="14">
        <f>IF(G315=G316,H315,G315-2*H317/G318)</f>
        <v>51.638432673443745</v>
      </c>
      <c r="I316" s="14">
        <f>H319*G318</f>
        <v>2566.8491193863656</v>
      </c>
    </row>
    <row r="317" spans="1:9" x14ac:dyDescent="0.3">
      <c r="A317" t="s">
        <v>31</v>
      </c>
      <c r="B317" s="14">
        <f>D311-D312</f>
        <v>12.088463783123643</v>
      </c>
      <c r="C317" s="14">
        <f>IF((B316-B315)&lt;0.0000001,C319/B319*B317,IF(AND(D318&gt;=0,D318&lt;=B317),D318,IF(AND(D319&gt;=0,D319&lt;=B317),D319,"!!!!!!!")))</f>
        <v>13.00033077295808</v>
      </c>
      <c r="D317" s="14">
        <f>SQRT(D315^2-4*D316)</f>
        <v>183.40348307777677</v>
      </c>
      <c r="F317" t="s">
        <v>31</v>
      </c>
      <c r="G317" s="14">
        <f>I311-I312</f>
        <v>12.088463783123643</v>
      </c>
      <c r="H317" s="14">
        <f>IF((G316-G315)&lt;0.0000001,H319/G319*G317,IF(AND(I318&gt;=0,I318&lt;=G317),I318,IF(AND(I319&gt;=0,I319&lt;=G317),I319,"!!!!!!!")))</f>
        <v>13.000330772958158</v>
      </c>
      <c r="I317" s="14">
        <f>SQRT(I315^2-4*I316)</f>
        <v>183.40348307777683</v>
      </c>
    </row>
    <row r="318" spans="1:9" x14ac:dyDescent="0.3">
      <c r="A318" t="s">
        <v>32</v>
      </c>
      <c r="B318" s="14">
        <f>2*B317/(B315-B316)</f>
        <v>3.5541882507460261</v>
      </c>
      <c r="C318" s="14"/>
      <c r="D318" s="14">
        <f>(D315-D317)/2</f>
        <v>13.0649445815165</v>
      </c>
      <c r="F318" t="s">
        <v>32</v>
      </c>
      <c r="G318" s="14">
        <f>2*G317/(G315-G316)</f>
        <v>3.5541882507460296</v>
      </c>
      <c r="H318" s="14"/>
      <c r="I318" s="14">
        <f>(I315-I317)/2</f>
        <v>13.064944581516571</v>
      </c>
    </row>
    <row r="319" spans="1:9" x14ac:dyDescent="0.3">
      <c r="A319" t="s">
        <v>33</v>
      </c>
      <c r="B319" s="14">
        <f>D310</f>
        <v>671.54732857830754</v>
      </c>
      <c r="C319" s="14">
        <f>D299</f>
        <v>722.20404162541604</v>
      </c>
      <c r="D319" s="14">
        <f>(D315+D317)/2</f>
        <v>196.46842765929327</v>
      </c>
      <c r="F319" t="s">
        <v>33</v>
      </c>
      <c r="G319" s="14">
        <f>I310</f>
        <v>671.54732857830754</v>
      </c>
      <c r="H319" s="14">
        <f>I299</f>
        <v>722.20404162542036</v>
      </c>
      <c r="I319" s="14">
        <f>(I315+I317)/2</f>
        <v>196.46842765929341</v>
      </c>
    </row>
    <row r="320" spans="1:9" x14ac:dyDescent="0.3">
      <c r="A320" t="s">
        <v>36</v>
      </c>
      <c r="B320" s="14">
        <f>B311+(B312-B311)/B317*C317</f>
        <v>8.3355409939120069</v>
      </c>
      <c r="C320" s="14">
        <f>C311+(C312-C311)/B317*C317</f>
        <v>59.9739736673558</v>
      </c>
      <c r="D320" s="14">
        <f>D311-C317</f>
        <v>14.588133010165564</v>
      </c>
      <c r="F320" t="s">
        <v>36</v>
      </c>
      <c r="G320" s="14">
        <f>G311+(G312-G311)/G317*H317</f>
        <v>20.0260263326442</v>
      </c>
      <c r="H320" s="14">
        <f>H311+(H312-H311)/G317*H317</f>
        <v>71.664459006087952</v>
      </c>
      <c r="I320" s="14">
        <f>I311-H317</f>
        <v>14.588133010165485</v>
      </c>
    </row>
    <row r="321" spans="1:9" x14ac:dyDescent="0.3">
      <c r="G321"/>
      <c r="H321"/>
    </row>
    <row r="322" spans="1:9" x14ac:dyDescent="0.3">
      <c r="B322" s="18">
        <f>IF(D313=0,B320,B312)</f>
        <v>7.8484448212173099</v>
      </c>
      <c r="C322" s="18">
        <f>IF(D313=0,C320,C312)</f>
        <v>60</v>
      </c>
      <c r="D322" s="18">
        <f>IF(D313=0,D320,D312)</f>
        <v>15.5</v>
      </c>
      <c r="G322" s="18">
        <f>IF(I313=0,G320,G312)</f>
        <v>20</v>
      </c>
      <c r="H322" s="18">
        <f>IF(I313=0,H320,H312)</f>
        <v>72.151555178782687</v>
      </c>
      <c r="I322" s="18">
        <f>IF(I313=0,I320,I312)</f>
        <v>15.5</v>
      </c>
    </row>
    <row r="323" spans="1:9" x14ac:dyDescent="0.3">
      <c r="G323"/>
      <c r="H323"/>
    </row>
    <row r="324" spans="1:9" x14ac:dyDescent="0.3">
      <c r="A324">
        <f>IF(AND(D313&gt;0,A310&lt;4),A310+1,A310)</f>
        <v>4</v>
      </c>
      <c r="B324" s="16" t="s">
        <v>24</v>
      </c>
      <c r="C324" s="15" t="s">
        <v>25</v>
      </c>
      <c r="D324">
        <f>1/2*(D325-D326)*((C325-B325)+(C326-B326))</f>
        <v>0</v>
      </c>
      <c r="F324">
        <f>IF(AND(I313&gt;0,F310&lt;4),F310+1,F310)</f>
        <v>4</v>
      </c>
      <c r="G324" s="16" t="s">
        <v>24</v>
      </c>
      <c r="H324" s="15" t="s">
        <v>25</v>
      </c>
      <c r="I324">
        <f>1/2*(I325-I326)*((H325-G325)+(H326-G326))</f>
        <v>0</v>
      </c>
    </row>
    <row r="325" spans="1:9" x14ac:dyDescent="0.3">
      <c r="B325" s="14">
        <f>B322</f>
        <v>7.8484448212173099</v>
      </c>
      <c r="C325" s="14">
        <f>C322</f>
        <v>60</v>
      </c>
      <c r="D325" s="14">
        <f>D322</f>
        <v>15.5</v>
      </c>
      <c r="G325" s="14">
        <f>G322</f>
        <v>20</v>
      </c>
      <c r="H325" s="14">
        <f>H322</f>
        <v>72.151555178782687</v>
      </c>
      <c r="I325" s="14">
        <f>I322</f>
        <v>15.5</v>
      </c>
    </row>
    <row r="326" spans="1:9" x14ac:dyDescent="0.3">
      <c r="B326" s="14">
        <f>MIN(INDEX(B$78:B$82,A324+1),INDEX(C$78:C$82,A324+1))</f>
        <v>7.8484448212173099</v>
      </c>
      <c r="C326" s="14">
        <f>MAX(INDEX(B$78:B$82,A324+1),INDEX(C$78:C$82,A324+1))</f>
        <v>60</v>
      </c>
      <c r="D326" s="14">
        <f>INDEX(D$78:D$82,A324+1)</f>
        <v>15.5</v>
      </c>
      <c r="G326" s="14">
        <f>MIN(INDEX(G$78:G$82,F324+1),INDEX(H$78:H$82,F324+1))</f>
        <v>20</v>
      </c>
      <c r="H326" s="14">
        <f>MAX(INDEX(G$78:G$82,F324+1),INDEX(H$78:H$82,F324+1))</f>
        <v>72.151555178782687</v>
      </c>
      <c r="I326" s="14">
        <f>INDEX(I$78:I$82,F324+1)</f>
        <v>15.5</v>
      </c>
    </row>
    <row r="327" spans="1:9" x14ac:dyDescent="0.3">
      <c r="C327" s="15" t="s">
        <v>29</v>
      </c>
      <c r="D327">
        <f>IF(D313&gt;D324,D313-D324,0)</f>
        <v>50.656713047108497</v>
      </c>
      <c r="G327"/>
      <c r="H327" s="15" t="s">
        <v>29</v>
      </c>
      <c r="I327">
        <f>IF(I313&gt;I324,I313-I324,0)</f>
        <v>50.656713047112817</v>
      </c>
    </row>
    <row r="328" spans="1:9" x14ac:dyDescent="0.3">
      <c r="C328" s="15"/>
      <c r="G328"/>
      <c r="H328" s="15"/>
    </row>
    <row r="329" spans="1:9" x14ac:dyDescent="0.3">
      <c r="A329" t="s">
        <v>34</v>
      </c>
      <c r="B329" s="14">
        <f>C325-B325</f>
        <v>52.151555178782687</v>
      </c>
      <c r="C329" s="14">
        <f>B329</f>
        <v>52.151555178782687</v>
      </c>
      <c r="D329" s="14" t="e">
        <f>B329*B332</f>
        <v>#DIV/0!</v>
      </c>
      <c r="F329" t="s">
        <v>34</v>
      </c>
      <c r="G329" s="14">
        <f>H325-G325</f>
        <v>52.151555178782687</v>
      </c>
      <c r="H329" s="14">
        <f>G329</f>
        <v>52.151555178782687</v>
      </c>
      <c r="I329" s="14" t="e">
        <f>G329*G332</f>
        <v>#DIV/0!</v>
      </c>
    </row>
    <row r="330" spans="1:9" x14ac:dyDescent="0.3">
      <c r="A330" t="s">
        <v>35</v>
      </c>
      <c r="B330" s="14">
        <f>C326-B326</f>
        <v>52.151555178782687</v>
      </c>
      <c r="C330" s="14">
        <f>IF(B329=B330,C329,B329-2*C331/B332)</f>
        <v>52.151555178782687</v>
      </c>
      <c r="D330" s="14" t="e">
        <f>C333*B332</f>
        <v>#DIV/0!</v>
      </c>
      <c r="F330" t="s">
        <v>35</v>
      </c>
      <c r="G330" s="14">
        <f>H326-G326</f>
        <v>52.151555178782687</v>
      </c>
      <c r="H330" s="14">
        <f>IF(G329=G330,H329,G329-2*H331/G332)</f>
        <v>52.151555178782687</v>
      </c>
      <c r="I330" s="14" t="e">
        <f>H333*G332</f>
        <v>#DIV/0!</v>
      </c>
    </row>
    <row r="331" spans="1:9" x14ac:dyDescent="0.3">
      <c r="A331" t="s">
        <v>31</v>
      </c>
      <c r="B331" s="14">
        <f>D325-D326</f>
        <v>0</v>
      </c>
      <c r="C331" s="14" t="e">
        <f>IF((B330-B329)&lt;0.0000001,C333/B333*B331,IF(AND(D332&gt;=0,D332&lt;=B331),D332,IF(AND(D333&gt;=0,D333&lt;=B331),D333,"!!!!!!!")))</f>
        <v>#DIV/0!</v>
      </c>
      <c r="D331" s="14" t="e">
        <f>SQRT(D329^2-4*D330)</f>
        <v>#DIV/0!</v>
      </c>
      <c r="F331" t="s">
        <v>31</v>
      </c>
      <c r="G331" s="14">
        <f>I325-I326</f>
        <v>0</v>
      </c>
      <c r="H331" s="14" t="e">
        <f>IF((G330-G329)&lt;0.0000001,H333/G333*G331,IF(AND(I332&gt;=0,I332&lt;=G331),I332,IF(AND(I333&gt;=0,I333&lt;=G331),I333,"!!!!!!!")))</f>
        <v>#DIV/0!</v>
      </c>
      <c r="I331" s="14" t="e">
        <f>SQRT(I329^2-4*I330)</f>
        <v>#DIV/0!</v>
      </c>
    </row>
    <row r="332" spans="1:9" x14ac:dyDescent="0.3">
      <c r="A332" t="s">
        <v>32</v>
      </c>
      <c r="B332" s="14" t="e">
        <f>2*B331/(B329-B330)</f>
        <v>#DIV/0!</v>
      </c>
      <c r="C332" s="14"/>
      <c r="D332" s="14" t="e">
        <f>(D329-D331)/2</f>
        <v>#DIV/0!</v>
      </c>
      <c r="F332" t="s">
        <v>32</v>
      </c>
      <c r="G332" s="14" t="e">
        <f>2*G331/(G329-G330)</f>
        <v>#DIV/0!</v>
      </c>
      <c r="H332" s="14"/>
      <c r="I332" s="14" t="e">
        <f>(I329-I331)/2</f>
        <v>#DIV/0!</v>
      </c>
    </row>
    <row r="333" spans="1:9" x14ac:dyDescent="0.3">
      <c r="A333" t="s">
        <v>33</v>
      </c>
      <c r="B333" s="14">
        <f>D324</f>
        <v>0</v>
      </c>
      <c r="C333" s="14">
        <f>D313</f>
        <v>50.656713047108497</v>
      </c>
      <c r="D333" s="14" t="e">
        <f>(D329+D331)/2</f>
        <v>#DIV/0!</v>
      </c>
      <c r="F333" t="s">
        <v>33</v>
      </c>
      <c r="G333" s="14">
        <f>I324</f>
        <v>0</v>
      </c>
      <c r="H333" s="14">
        <f>I313</f>
        <v>50.656713047112817</v>
      </c>
      <c r="I333" s="14" t="e">
        <f>(I329+I331)/2</f>
        <v>#DIV/0!</v>
      </c>
    </row>
    <row r="334" spans="1:9" x14ac:dyDescent="0.3">
      <c r="A334" t="s">
        <v>36</v>
      </c>
      <c r="B334" s="14" t="e">
        <f>B325+(B326-B325)/B331*C331</f>
        <v>#DIV/0!</v>
      </c>
      <c r="C334" s="14" t="e">
        <f>C325+(C326-C325)/B331*C331</f>
        <v>#DIV/0!</v>
      </c>
      <c r="D334" s="14" t="e">
        <f>D325-C331</f>
        <v>#DIV/0!</v>
      </c>
      <c r="F334" t="s">
        <v>36</v>
      </c>
      <c r="G334" s="14" t="e">
        <f>G325+(G326-G325)/G331*H331</f>
        <v>#DIV/0!</v>
      </c>
      <c r="H334" s="14" t="e">
        <f>H325+(H326-H325)/G331*H331</f>
        <v>#DIV/0!</v>
      </c>
      <c r="I334" s="14" t="e">
        <f>I325-H331</f>
        <v>#DIV/0!</v>
      </c>
    </row>
    <row r="335" spans="1:9" x14ac:dyDescent="0.3">
      <c r="G335"/>
      <c r="H335"/>
    </row>
    <row r="336" spans="1:9" x14ac:dyDescent="0.3">
      <c r="B336" s="18">
        <f>IF(D327=0,B334,B326)</f>
        <v>7.8484448212173099</v>
      </c>
      <c r="C336" s="18">
        <f>IF(D327=0,C334,C326)</f>
        <v>60</v>
      </c>
      <c r="D336" s="18">
        <f>IF(D327=0,D334,D326)</f>
        <v>15.5</v>
      </c>
      <c r="G336" s="18">
        <f>IF(I327=0,G334,G326)</f>
        <v>20</v>
      </c>
      <c r="H336" s="18">
        <f>IF(I327=0,H334,H326)</f>
        <v>72.151555178782687</v>
      </c>
      <c r="I336" s="18">
        <f>IF(I327=0,I334,I326)</f>
        <v>15.5</v>
      </c>
    </row>
    <row r="337" spans="1:9" x14ac:dyDescent="0.3">
      <c r="G337"/>
      <c r="H337"/>
    </row>
    <row r="338" spans="1:9" x14ac:dyDescent="0.3">
      <c r="A338">
        <f>IF(AND(D327&gt;0,A324&lt;4),A324+1,A324)</f>
        <v>4</v>
      </c>
      <c r="B338" s="16" t="s">
        <v>24</v>
      </c>
      <c r="C338" s="15" t="s">
        <v>25</v>
      </c>
      <c r="D338">
        <f>1/2*(D339-D340)*((C339-B339)+(C340-B340))</f>
        <v>0</v>
      </c>
      <c r="F338">
        <f>IF(AND(I327&gt;0,F324&lt;4),F324+1,F324)</f>
        <v>4</v>
      </c>
      <c r="G338" s="16" t="s">
        <v>24</v>
      </c>
      <c r="H338" s="15" t="s">
        <v>25</v>
      </c>
      <c r="I338">
        <f>1/2*(I339-I340)*((H339-G339)+(H340-G340))</f>
        <v>0</v>
      </c>
    </row>
    <row r="339" spans="1:9" x14ac:dyDescent="0.3">
      <c r="B339" s="14">
        <f>B336</f>
        <v>7.8484448212173099</v>
      </c>
      <c r="C339" s="14">
        <f>C336</f>
        <v>60</v>
      </c>
      <c r="D339" s="14">
        <f>D336</f>
        <v>15.5</v>
      </c>
      <c r="G339" s="14">
        <f>G336</f>
        <v>20</v>
      </c>
      <c r="H339" s="14">
        <f>H336</f>
        <v>72.151555178782687</v>
      </c>
      <c r="I339" s="14">
        <f>I336</f>
        <v>15.5</v>
      </c>
    </row>
    <row r="340" spans="1:9" x14ac:dyDescent="0.3">
      <c r="B340" s="14">
        <f>MIN(INDEX(B$78:B$82,A338+1),INDEX(C$78:C$82,A338+1))</f>
        <v>7.8484448212173099</v>
      </c>
      <c r="C340" s="14">
        <f>MAX(INDEX(B$78:B$82,A338+1),INDEX(C$78:C$82,A338+1))</f>
        <v>60</v>
      </c>
      <c r="D340" s="14">
        <f>INDEX(D$78:D$82,A338+1)</f>
        <v>15.5</v>
      </c>
      <c r="G340" s="14">
        <f>MIN(INDEX(G$78:G$82,F338+1),INDEX(H$78:H$82,F338+1))</f>
        <v>20</v>
      </c>
      <c r="H340" s="14">
        <f>MAX(INDEX(G$78:G$82,F338+1),INDEX(H$78:H$82,F338+1))</f>
        <v>72.151555178782687</v>
      </c>
      <c r="I340" s="14">
        <f>INDEX(I$78:I$82,F338+1)</f>
        <v>15.5</v>
      </c>
    </row>
    <row r="341" spans="1:9" x14ac:dyDescent="0.3">
      <c r="C341" s="15" t="s">
        <v>29</v>
      </c>
      <c r="D341">
        <f>IF(D327&gt;D338,D327-D338,0)</f>
        <v>50.656713047108497</v>
      </c>
      <c r="G341"/>
      <c r="H341" s="15" t="s">
        <v>29</v>
      </c>
      <c r="I341">
        <f>IF(I327&gt;I338,I327-I338,0)</f>
        <v>50.656713047112817</v>
      </c>
    </row>
    <row r="342" spans="1:9" x14ac:dyDescent="0.3">
      <c r="C342" s="15"/>
      <c r="G342"/>
      <c r="H342" s="15"/>
    </row>
    <row r="343" spans="1:9" x14ac:dyDescent="0.3">
      <c r="A343" t="s">
        <v>34</v>
      </c>
      <c r="B343" s="14">
        <f>C339-B339</f>
        <v>52.151555178782687</v>
      </c>
      <c r="C343" s="14">
        <f>B343</f>
        <v>52.151555178782687</v>
      </c>
      <c r="D343" s="14" t="e">
        <f>B343*B346</f>
        <v>#DIV/0!</v>
      </c>
      <c r="F343" t="s">
        <v>34</v>
      </c>
      <c r="G343" s="14">
        <f>H339-G339</f>
        <v>52.151555178782687</v>
      </c>
      <c r="H343" s="14">
        <f>G343</f>
        <v>52.151555178782687</v>
      </c>
      <c r="I343" s="14" t="e">
        <f>G343*G346</f>
        <v>#DIV/0!</v>
      </c>
    </row>
    <row r="344" spans="1:9" x14ac:dyDescent="0.3">
      <c r="A344" t="s">
        <v>35</v>
      </c>
      <c r="B344" s="14">
        <f>C340-B340</f>
        <v>52.151555178782687</v>
      </c>
      <c r="C344" s="14">
        <f>IF(B343=B344,C343,B343-2*C345/B346)</f>
        <v>52.151555178782687</v>
      </c>
      <c r="D344" s="14" t="e">
        <f>C347*B346</f>
        <v>#DIV/0!</v>
      </c>
      <c r="F344" t="s">
        <v>35</v>
      </c>
      <c r="G344" s="14">
        <f>H340-G340</f>
        <v>52.151555178782687</v>
      </c>
      <c r="H344" s="14">
        <f>IF(G343=G344,H343,G343-2*H345/G346)</f>
        <v>52.151555178782687</v>
      </c>
      <c r="I344" s="14" t="e">
        <f>H347*G346</f>
        <v>#DIV/0!</v>
      </c>
    </row>
    <row r="345" spans="1:9" x14ac:dyDescent="0.3">
      <c r="A345" t="s">
        <v>31</v>
      </c>
      <c r="B345" s="14">
        <f>D339-D340</f>
        <v>0</v>
      </c>
      <c r="C345" s="14" t="e">
        <f>IF((B344-B343)&lt;0.0000001,C347/B347*B345,IF(AND(D346&gt;=0,D346&lt;=B345),D346,IF(AND(D347&gt;=0,D347&lt;=B345),D347,"!!!!!!!")))</f>
        <v>#DIV/0!</v>
      </c>
      <c r="D345" s="14" t="e">
        <f>SQRT(D343^2-4*D344)</f>
        <v>#DIV/0!</v>
      </c>
      <c r="F345" t="s">
        <v>31</v>
      </c>
      <c r="G345" s="14">
        <f>I339-I340</f>
        <v>0</v>
      </c>
      <c r="H345" s="14" t="e">
        <f>IF((G344-G343)&lt;0.0000001,H347/G347*G345,IF(AND(I346&gt;=0,I346&lt;=G345),I346,IF(AND(I347&gt;=0,I347&lt;=G345),I347,"!!!!!!!")))</f>
        <v>#DIV/0!</v>
      </c>
      <c r="I345" s="14" t="e">
        <f>SQRT(I343^2-4*I344)</f>
        <v>#DIV/0!</v>
      </c>
    </row>
    <row r="346" spans="1:9" x14ac:dyDescent="0.3">
      <c r="A346" t="s">
        <v>32</v>
      </c>
      <c r="B346" s="14" t="e">
        <f>2*B345/(B343-B344)</f>
        <v>#DIV/0!</v>
      </c>
      <c r="C346" s="14"/>
      <c r="D346" s="14" t="e">
        <f>(D343-D345)/2</f>
        <v>#DIV/0!</v>
      </c>
      <c r="F346" t="s">
        <v>32</v>
      </c>
      <c r="G346" s="14" t="e">
        <f>2*G345/(G343-G344)</f>
        <v>#DIV/0!</v>
      </c>
      <c r="H346" s="14"/>
      <c r="I346" s="14" t="e">
        <f>(I343-I345)/2</f>
        <v>#DIV/0!</v>
      </c>
    </row>
    <row r="347" spans="1:9" x14ac:dyDescent="0.3">
      <c r="A347" t="s">
        <v>33</v>
      </c>
      <c r="B347" s="14">
        <f>D338</f>
        <v>0</v>
      </c>
      <c r="C347" s="14">
        <f>D327</f>
        <v>50.656713047108497</v>
      </c>
      <c r="D347" s="14" t="e">
        <f>(D343+D345)/2</f>
        <v>#DIV/0!</v>
      </c>
      <c r="F347" t="s">
        <v>33</v>
      </c>
      <c r="G347" s="14">
        <f>I338</f>
        <v>0</v>
      </c>
      <c r="H347" s="14">
        <f>I327</f>
        <v>50.656713047112817</v>
      </c>
      <c r="I347" s="14" t="e">
        <f>(I343+I345)/2</f>
        <v>#DIV/0!</v>
      </c>
    </row>
    <row r="348" spans="1:9" x14ac:dyDescent="0.3">
      <c r="A348" t="s">
        <v>36</v>
      </c>
      <c r="B348" s="14" t="e">
        <f>B339+(B340-B339)/B345*C345</f>
        <v>#DIV/0!</v>
      </c>
      <c r="C348" s="14" t="e">
        <f>C339+(C340-C339)/B345*C345</f>
        <v>#DIV/0!</v>
      </c>
      <c r="D348" s="14" t="e">
        <f>D339-C345</f>
        <v>#DIV/0!</v>
      </c>
      <c r="F348" t="s">
        <v>36</v>
      </c>
      <c r="G348" s="14" t="e">
        <f>G339+(G340-G339)/G345*H345</f>
        <v>#DIV/0!</v>
      </c>
      <c r="H348" s="14" t="e">
        <f>H339+(H340-H339)/G345*H345</f>
        <v>#DIV/0!</v>
      </c>
      <c r="I348" s="14" t="e">
        <f>I339-H345</f>
        <v>#DIV/0!</v>
      </c>
    </row>
    <row r="349" spans="1:9" x14ac:dyDescent="0.3">
      <c r="G349"/>
      <c r="H349"/>
    </row>
    <row r="350" spans="1:9" x14ac:dyDescent="0.3">
      <c r="B350" s="18">
        <f>IF(D341=0,B348,B340)</f>
        <v>7.8484448212173099</v>
      </c>
      <c r="C350" s="18">
        <f>IF(D341=0,C348,C340)</f>
        <v>60</v>
      </c>
      <c r="D350" s="18">
        <f>IF(D341=0,D348,D340)</f>
        <v>15.5</v>
      </c>
      <c r="G350" s="18">
        <f>IF(I341=0,G348,G340)</f>
        <v>20</v>
      </c>
      <c r="H350" s="18">
        <f>IF(I341=0,H348,H340)</f>
        <v>72.151555178782687</v>
      </c>
      <c r="I350" s="18">
        <f>IF(I341=0,I348,I340)</f>
        <v>15.5</v>
      </c>
    </row>
    <row r="351" spans="1:9" x14ac:dyDescent="0.3">
      <c r="G351"/>
      <c r="H351"/>
    </row>
    <row r="352" spans="1:9" x14ac:dyDescent="0.3">
      <c r="B352" s="14">
        <f>B297</f>
        <v>-8.5559043379679913</v>
      </c>
      <c r="C352" s="14">
        <f>D297</f>
        <v>46.209714685759053</v>
      </c>
      <c r="G352" s="14">
        <f>G297</f>
        <v>29.601972396735402</v>
      </c>
      <c r="H352" s="14">
        <f>I297</f>
        <v>46.209714685758982</v>
      </c>
    </row>
    <row r="353" spans="2:8" x14ac:dyDescent="0.3">
      <c r="B353">
        <f>B308</f>
        <v>1.3910946723901352</v>
      </c>
      <c r="C353">
        <f>D308</f>
        <v>27.588463783123643</v>
      </c>
      <c r="G353">
        <f>G308</f>
        <v>19.654973386377282</v>
      </c>
      <c r="H353">
        <f>I308</f>
        <v>27.588463783123643</v>
      </c>
    </row>
    <row r="354" spans="2:8" x14ac:dyDescent="0.3">
      <c r="B354">
        <f>B322</f>
        <v>7.8484448212173099</v>
      </c>
      <c r="C354">
        <f>D322</f>
        <v>15.5</v>
      </c>
      <c r="G354">
        <f>G322</f>
        <v>20</v>
      </c>
      <c r="H354">
        <f>I322</f>
        <v>15.5</v>
      </c>
    </row>
    <row r="355" spans="2:8" x14ac:dyDescent="0.3">
      <c r="B355">
        <f>B336</f>
        <v>7.8484448212173099</v>
      </c>
      <c r="C355">
        <f>D336</f>
        <v>15.5</v>
      </c>
      <c r="G355">
        <f>G336</f>
        <v>20</v>
      </c>
      <c r="H355">
        <f>I336</f>
        <v>15.5</v>
      </c>
    </row>
    <row r="356" spans="2:8" x14ac:dyDescent="0.3">
      <c r="B356">
        <f>B350</f>
        <v>7.8484448212173099</v>
      </c>
      <c r="C356">
        <f>D350</f>
        <v>15.5</v>
      </c>
      <c r="G356">
        <f>G350</f>
        <v>20</v>
      </c>
      <c r="H356">
        <f>I350</f>
        <v>15.5</v>
      </c>
    </row>
    <row r="357" spans="2:8" x14ac:dyDescent="0.3">
      <c r="B357">
        <f>C350</f>
        <v>60</v>
      </c>
      <c r="C357">
        <f>D350</f>
        <v>15.5</v>
      </c>
      <c r="G357">
        <f>H350</f>
        <v>72.151555178782687</v>
      </c>
      <c r="H357">
        <f>I350</f>
        <v>15.5</v>
      </c>
    </row>
    <row r="358" spans="2:8" x14ac:dyDescent="0.3">
      <c r="B358">
        <f>C336</f>
        <v>60</v>
      </c>
      <c r="C358">
        <f>D336</f>
        <v>15.5</v>
      </c>
      <c r="G358">
        <f>H336</f>
        <v>72.151555178782687</v>
      </c>
      <c r="H358">
        <f>I336</f>
        <v>15.5</v>
      </c>
    </row>
    <row r="359" spans="2:8" x14ac:dyDescent="0.3">
      <c r="B359">
        <f>C322</f>
        <v>60</v>
      </c>
      <c r="C359">
        <f>D322</f>
        <v>15.5</v>
      </c>
      <c r="G359">
        <f>H322</f>
        <v>72.151555178782687</v>
      </c>
      <c r="H359">
        <f>I322</f>
        <v>15.5</v>
      </c>
    </row>
    <row r="360" spans="2:8" x14ac:dyDescent="0.3">
      <c r="B360">
        <f>C308</f>
        <v>60.345026613622736</v>
      </c>
      <c r="C360">
        <f>D308</f>
        <v>27.588463783123643</v>
      </c>
      <c r="G360">
        <f>H308</f>
        <v>78.608905327609875</v>
      </c>
      <c r="H360">
        <f>I308</f>
        <v>27.588463783123643</v>
      </c>
    </row>
    <row r="361" spans="2:8" x14ac:dyDescent="0.3">
      <c r="B361" s="14">
        <f>C297</f>
        <v>50.398027603264595</v>
      </c>
      <c r="C361" s="14">
        <f>D297</f>
        <v>46.209714685759053</v>
      </c>
      <c r="G361" s="14">
        <f>H297</f>
        <v>88.555904337967988</v>
      </c>
      <c r="H361" s="14">
        <f>I297</f>
        <v>46.209714685758982</v>
      </c>
    </row>
    <row r="362" spans="2:8" x14ac:dyDescent="0.3">
      <c r="B362" s="14">
        <f>B352</f>
        <v>-8.5559043379679913</v>
      </c>
      <c r="C362" s="14">
        <f>C352</f>
        <v>46.209714685759053</v>
      </c>
      <c r="G362" s="14">
        <f>G352</f>
        <v>29.601972396735402</v>
      </c>
      <c r="H362" s="14">
        <f>H352</f>
        <v>46.209714685758982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бутылка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Городецкий</dc:creator>
  <cp:lastModifiedBy>legoru</cp:lastModifiedBy>
  <dcterms:created xsi:type="dcterms:W3CDTF">2024-01-12T07:03:32Z</dcterms:created>
  <dcterms:modified xsi:type="dcterms:W3CDTF">2024-01-31T11:00:48Z</dcterms:modified>
</cp:coreProperties>
</file>