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esktop\"/>
    </mc:Choice>
  </mc:AlternateContent>
  <xr:revisionPtr revIDLastSave="0" documentId="8_{28068FC4-6A53-4F52-A55B-247841819B17}" xr6:coauthVersionLast="47" xr6:coauthVersionMax="47" xr10:uidLastSave="{00000000-0000-0000-0000-000000000000}"/>
  <bookViews>
    <workbookView xWindow="-110" yWindow="-110" windowWidth="19420" windowHeight="10420" xr2:uid="{0227325F-2421-4B5B-B1AE-32CAC27F1136}"/>
  </bookViews>
  <sheets>
    <sheet name="Лист1" sheetId="1" r:id="rId1"/>
    <sheet name="Лист2" sheetId="2" r:id="rId2"/>
  </sheets>
  <definedNames>
    <definedName name="Налогприбыль">Лист1!$B$3</definedName>
    <definedName name="НалогФОТ">Лист1!$B$4</definedName>
    <definedName name="НДС">Лист1!$B$2</definedName>
    <definedName name="РозничнаяЦенаЕд">Лист1!$E$6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9" i="2" l="1"/>
  <c r="D160" i="2" s="1"/>
  <c r="F117" i="2"/>
  <c r="J3" i="2" a="1"/>
  <c r="J3" i="2" s="1"/>
  <c r="F155" i="2" s="1"/>
  <c r="F115" i="2" l="1"/>
  <c r="G155" i="2"/>
  <c r="H113" i="2"/>
  <c r="H114" i="2"/>
  <c r="G113" i="2"/>
  <c r="H106" i="2"/>
  <c r="F114" i="2"/>
  <c r="F106" i="2"/>
  <c r="G114" i="2"/>
  <c r="F113" i="2"/>
  <c r="G106" i="2"/>
  <c r="J117" i="2" l="1"/>
  <c r="J70" i="2"/>
  <c r="J63" i="2"/>
  <c r="S61" i="2"/>
  <c r="S64" i="2" s="1"/>
  <c r="T61" i="2"/>
  <c r="T64" i="2" s="1"/>
  <c r="U61" i="2"/>
  <c r="U64" i="2" s="1"/>
  <c r="V61" i="2"/>
  <c r="V64" i="2" s="1"/>
  <c r="W61" i="2"/>
  <c r="W64" i="2" s="1"/>
  <c r="X61" i="2"/>
  <c r="X64" i="2" s="1"/>
  <c r="Y61" i="2"/>
  <c r="Y64" i="2" s="1"/>
  <c r="Z61" i="2"/>
  <c r="Z64" i="2" s="1"/>
  <c r="AA61" i="2"/>
  <c r="AA64" i="2" s="1"/>
  <c r="AB61" i="2"/>
  <c r="AB64" i="2" s="1"/>
  <c r="AC61" i="2"/>
  <c r="AC64" i="2" s="1"/>
  <c r="AD61" i="2"/>
  <c r="AD64" i="2" s="1"/>
  <c r="AE61" i="2"/>
  <c r="AE64" i="2" s="1"/>
  <c r="AF61" i="2"/>
  <c r="AF64" i="2" s="1"/>
  <c r="AG61" i="2"/>
  <c r="AG64" i="2" s="1"/>
  <c r="AH61" i="2"/>
  <c r="AH64" i="2" s="1"/>
  <c r="AI61" i="2"/>
  <c r="AI64" i="2" s="1"/>
  <c r="AJ61" i="2"/>
  <c r="AJ64" i="2" s="1"/>
  <c r="AK61" i="2"/>
  <c r="AK64" i="2" s="1"/>
  <c r="AL61" i="2"/>
  <c r="AL64" i="2" s="1"/>
  <c r="AM61" i="2"/>
  <c r="AM64" i="2" s="1"/>
  <c r="AN61" i="2"/>
  <c r="AN64" i="2" s="1"/>
  <c r="AO61" i="2"/>
  <c r="AO64" i="2" s="1"/>
  <c r="AP61" i="2"/>
  <c r="AP64" i="2" s="1"/>
  <c r="AQ61" i="2"/>
  <c r="AQ64" i="2" s="1"/>
  <c r="AR61" i="2"/>
  <c r="AR64" i="2" s="1"/>
  <c r="AS61" i="2"/>
  <c r="AS64" i="2" s="1"/>
  <c r="K61" i="2"/>
  <c r="K64" i="2" s="1"/>
  <c r="L61" i="2"/>
  <c r="L64" i="2" s="1"/>
  <c r="M61" i="2"/>
  <c r="M64" i="2" s="1"/>
  <c r="N61" i="2"/>
  <c r="N64" i="2" s="1"/>
  <c r="O61" i="2"/>
  <c r="O64" i="2" s="1"/>
  <c r="P61" i="2"/>
  <c r="P64" i="2" s="1"/>
  <c r="Q61" i="2"/>
  <c r="Q64" i="2" s="1"/>
  <c r="R61" i="2"/>
  <c r="R64" i="2" s="1"/>
  <c r="J61" i="2"/>
  <c r="J64" i="2" s="1"/>
  <c r="AM108" i="2" l="1"/>
  <c r="AM107" i="2" s="1"/>
  <c r="AM105" i="2" s="1"/>
  <c r="AM154" i="2" s="1"/>
  <c r="W108" i="2"/>
  <c r="W107" i="2" s="1"/>
  <c r="W105" i="2" s="1"/>
  <c r="W154" i="2" s="1"/>
  <c r="AE108" i="2"/>
  <c r="AE107" i="2" s="1"/>
  <c r="AE105" i="2" s="1"/>
  <c r="AE154" i="2" s="1"/>
  <c r="O108" i="2"/>
  <c r="O107" i="2" s="1"/>
  <c r="O105" i="2" s="1"/>
  <c r="O154" i="2" s="1"/>
  <c r="AQ108" i="2"/>
  <c r="AQ107" i="2" s="1"/>
  <c r="AQ105" i="2" s="1"/>
  <c r="AQ154" i="2" s="1"/>
  <c r="AA108" i="2"/>
  <c r="AA107" i="2" s="1"/>
  <c r="AA105" i="2" s="1"/>
  <c r="AA154" i="2" s="1"/>
  <c r="K108" i="2"/>
  <c r="K107" i="2" s="1"/>
  <c r="K105" i="2" s="1"/>
  <c r="K154" i="2" s="1"/>
  <c r="AI108" i="2"/>
  <c r="AI107" i="2" s="1"/>
  <c r="AI105" i="2" s="1"/>
  <c r="AI154" i="2" s="1"/>
  <c r="S108" i="2"/>
  <c r="S107" i="2" s="1"/>
  <c r="S105" i="2" s="1"/>
  <c r="S154" i="2" s="1"/>
  <c r="AP108" i="2"/>
  <c r="AP107" i="2" s="1"/>
  <c r="AP105" i="2" s="1"/>
  <c r="AP154" i="2" s="1"/>
  <c r="AL108" i="2"/>
  <c r="AL107" i="2" s="1"/>
  <c r="AL105" i="2" s="1"/>
  <c r="AL154" i="2" s="1"/>
  <c r="AH108" i="2"/>
  <c r="AD108" i="2"/>
  <c r="AD107" i="2" s="1"/>
  <c r="AD105" i="2" s="1"/>
  <c r="AD154" i="2" s="1"/>
  <c r="Z108" i="2"/>
  <c r="Z107" i="2" s="1"/>
  <c r="Z105" i="2" s="1"/>
  <c r="Z154" i="2" s="1"/>
  <c r="V108" i="2"/>
  <c r="R108" i="2"/>
  <c r="R107" i="2" s="1"/>
  <c r="R105" i="2" s="1"/>
  <c r="R154" i="2" s="1"/>
  <c r="N108" i="2"/>
  <c r="N107" i="2" s="1"/>
  <c r="N105" i="2" s="1"/>
  <c r="N154" i="2" s="1"/>
  <c r="AS108" i="2"/>
  <c r="AS107" i="2" s="1"/>
  <c r="AS105" i="2" s="1"/>
  <c r="AS154" i="2" s="1"/>
  <c r="AO108" i="2"/>
  <c r="AO107" i="2" s="1"/>
  <c r="AO105" i="2" s="1"/>
  <c r="AO154" i="2" s="1"/>
  <c r="AK108" i="2"/>
  <c r="AK107" i="2" s="1"/>
  <c r="AK105" i="2" s="1"/>
  <c r="AK154" i="2" s="1"/>
  <c r="AG108" i="2"/>
  <c r="AG107" i="2" s="1"/>
  <c r="AG105" i="2" s="1"/>
  <c r="AG154" i="2" s="1"/>
  <c r="AC108" i="2"/>
  <c r="AC107" i="2" s="1"/>
  <c r="AC105" i="2" s="1"/>
  <c r="AC154" i="2" s="1"/>
  <c r="Y108" i="2"/>
  <c r="Y107" i="2" s="1"/>
  <c r="Y105" i="2" s="1"/>
  <c r="Y154" i="2" s="1"/>
  <c r="U108" i="2"/>
  <c r="U107" i="2" s="1"/>
  <c r="U105" i="2" s="1"/>
  <c r="U154" i="2" s="1"/>
  <c r="Q108" i="2"/>
  <c r="Q107" i="2" s="1"/>
  <c r="Q105" i="2" s="1"/>
  <c r="Q154" i="2" s="1"/>
  <c r="M108" i="2"/>
  <c r="M107" i="2" s="1"/>
  <c r="M105" i="2" s="1"/>
  <c r="M154" i="2" s="1"/>
  <c r="AR108" i="2"/>
  <c r="AR107" i="2" s="1"/>
  <c r="AR105" i="2" s="1"/>
  <c r="AR154" i="2" s="1"/>
  <c r="AN108" i="2"/>
  <c r="AN107" i="2" s="1"/>
  <c r="AN105" i="2" s="1"/>
  <c r="AN154" i="2" s="1"/>
  <c r="AJ108" i="2"/>
  <c r="AJ107" i="2" s="1"/>
  <c r="AJ105" i="2" s="1"/>
  <c r="AJ154" i="2" s="1"/>
  <c r="AF108" i="2"/>
  <c r="AF107" i="2" s="1"/>
  <c r="AF105" i="2" s="1"/>
  <c r="AF154" i="2" s="1"/>
  <c r="AB108" i="2"/>
  <c r="AB107" i="2" s="1"/>
  <c r="AB105" i="2" s="1"/>
  <c r="AB154" i="2" s="1"/>
  <c r="X108" i="2"/>
  <c r="X107" i="2" s="1"/>
  <c r="X105" i="2" s="1"/>
  <c r="X154" i="2" s="1"/>
  <c r="T108" i="2"/>
  <c r="T107" i="2" s="1"/>
  <c r="T105" i="2" s="1"/>
  <c r="T154" i="2" s="1"/>
  <c r="P108" i="2"/>
  <c r="P107" i="2" s="1"/>
  <c r="P105" i="2" s="1"/>
  <c r="P154" i="2" s="1"/>
  <c r="L108" i="2"/>
  <c r="L107" i="2" s="1"/>
  <c r="L105" i="2" s="1"/>
  <c r="L154" i="2" s="1"/>
  <c r="J108" i="2"/>
  <c r="H154" i="2" l="1"/>
  <c r="V107" i="2"/>
  <c r="G108" i="2"/>
  <c r="J107" i="2"/>
  <c r="F108" i="2"/>
  <c r="AH107" i="2"/>
  <c r="H108" i="2"/>
  <c r="J54" i="2"/>
  <c r="C12" i="1"/>
  <c r="J48" i="2"/>
  <c r="B39" i="2"/>
  <c r="B40" i="2"/>
  <c r="B41" i="2"/>
  <c r="B38" i="2"/>
  <c r="J105" i="2" l="1"/>
  <c r="F107" i="2"/>
  <c r="AH105" i="2"/>
  <c r="H107" i="2"/>
  <c r="V105" i="2"/>
  <c r="G107" i="2"/>
  <c r="C10" i="1"/>
  <c r="H105" i="2" l="1"/>
  <c r="AH154" i="2"/>
  <c r="G154" i="2" s="1"/>
  <c r="G105" i="2"/>
  <c r="V154" i="2"/>
  <c r="F105" i="2"/>
  <c r="J154" i="2"/>
  <c r="F154" i="2" s="1"/>
  <c r="K8" i="2"/>
  <c r="K14" i="2" s="1"/>
  <c r="L8" i="2"/>
  <c r="L14" i="2" s="1"/>
  <c r="M8" i="2"/>
  <c r="M14" i="2" s="1"/>
  <c r="N8" i="2"/>
  <c r="N14" i="2" s="1"/>
  <c r="O8" i="2"/>
  <c r="O14" i="2" s="1"/>
  <c r="P8" i="2"/>
  <c r="P14" i="2" s="1"/>
  <c r="Q8" i="2"/>
  <c r="Q14" i="2" s="1"/>
  <c r="R8" i="2"/>
  <c r="R14" i="2" s="1"/>
  <c r="S8" i="2"/>
  <c r="S14" i="2" s="1"/>
  <c r="T8" i="2"/>
  <c r="T14" i="2" s="1"/>
  <c r="U8" i="2"/>
  <c r="U14" i="2" s="1"/>
  <c r="V8" i="2"/>
  <c r="V14" i="2" s="1"/>
  <c r="W8" i="2"/>
  <c r="W14" i="2" s="1"/>
  <c r="X8" i="2"/>
  <c r="X14" i="2" s="1"/>
  <c r="Y8" i="2"/>
  <c r="Y14" i="2" s="1"/>
  <c r="Z8" i="2"/>
  <c r="Z14" i="2" s="1"/>
  <c r="AA8" i="2"/>
  <c r="AA14" i="2" s="1"/>
  <c r="AB8" i="2"/>
  <c r="AB14" i="2" s="1"/>
  <c r="AC8" i="2"/>
  <c r="AC14" i="2" s="1"/>
  <c r="AD8" i="2"/>
  <c r="AD14" i="2" s="1"/>
  <c r="AE8" i="2"/>
  <c r="AE14" i="2" s="1"/>
  <c r="AF8" i="2"/>
  <c r="AF14" i="2" s="1"/>
  <c r="AG8" i="2"/>
  <c r="AG14" i="2" s="1"/>
  <c r="AH8" i="2"/>
  <c r="AH14" i="2" s="1"/>
  <c r="AI8" i="2"/>
  <c r="AI14" i="2" s="1"/>
  <c r="AJ8" i="2"/>
  <c r="AJ14" i="2" s="1"/>
  <c r="AK8" i="2"/>
  <c r="AK14" i="2" s="1"/>
  <c r="AL8" i="2"/>
  <c r="AL14" i="2" s="1"/>
  <c r="AM8" i="2"/>
  <c r="AM14" i="2" s="1"/>
  <c r="AN8" i="2"/>
  <c r="AN14" i="2" s="1"/>
  <c r="AO8" i="2"/>
  <c r="AO14" i="2" s="1"/>
  <c r="AP8" i="2"/>
  <c r="AP14" i="2" s="1"/>
  <c r="AQ8" i="2"/>
  <c r="AQ14" i="2" s="1"/>
  <c r="AR8" i="2"/>
  <c r="AR14" i="2" s="1"/>
  <c r="AS8" i="2"/>
  <c r="J11" i="2"/>
  <c r="J17" i="2" s="1"/>
  <c r="J10" i="2"/>
  <c r="J16" i="2" s="1"/>
  <c r="J9" i="2"/>
  <c r="J8" i="2"/>
  <c r="J14" i="2" s="1"/>
  <c r="C35" i="1"/>
  <c r="C13" i="1"/>
  <c r="AS14" i="2" l="1"/>
  <c r="K10" i="2"/>
  <c r="K16" i="2" s="1"/>
  <c r="J15" i="2"/>
  <c r="J13" i="2" s="1"/>
  <c r="AP9" i="2"/>
  <c r="AP15" i="2" s="1"/>
  <c r="AL9" i="2"/>
  <c r="AL15" i="2" s="1"/>
  <c r="AH9" i="2"/>
  <c r="AH15" i="2" s="1"/>
  <c r="AD9" i="2"/>
  <c r="AD15" i="2" s="1"/>
  <c r="Z9" i="2"/>
  <c r="Z15" i="2" s="1"/>
  <c r="V9" i="2"/>
  <c r="V15" i="2" s="1"/>
  <c r="R9" i="2"/>
  <c r="R15" i="2" s="1"/>
  <c r="N9" i="2"/>
  <c r="N15" i="2" s="1"/>
  <c r="AS9" i="2"/>
  <c r="AO9" i="2"/>
  <c r="AO15" i="2" s="1"/>
  <c r="AK9" i="2"/>
  <c r="AK15" i="2" s="1"/>
  <c r="AG9" i="2"/>
  <c r="AG15" i="2" s="1"/>
  <c r="AC9" i="2"/>
  <c r="AC15" i="2" s="1"/>
  <c r="Y9" i="2"/>
  <c r="Y15" i="2" s="1"/>
  <c r="U9" i="2"/>
  <c r="U15" i="2" s="1"/>
  <c r="Q9" i="2"/>
  <c r="Q15" i="2" s="1"/>
  <c r="M9" i="2"/>
  <c r="M15" i="2" s="1"/>
  <c r="AR9" i="2"/>
  <c r="AR15" i="2" s="1"/>
  <c r="AN9" i="2"/>
  <c r="AN15" i="2" s="1"/>
  <c r="AJ9" i="2"/>
  <c r="AJ15" i="2" s="1"/>
  <c r="AF9" i="2"/>
  <c r="AF15" i="2" s="1"/>
  <c r="AB9" i="2"/>
  <c r="AB15" i="2" s="1"/>
  <c r="X9" i="2"/>
  <c r="X15" i="2" s="1"/>
  <c r="T9" i="2"/>
  <c r="T15" i="2" s="1"/>
  <c r="P9" i="2"/>
  <c r="P15" i="2" s="1"/>
  <c r="L9" i="2"/>
  <c r="L15" i="2" s="1"/>
  <c r="AQ9" i="2"/>
  <c r="AQ15" i="2" s="1"/>
  <c r="AM9" i="2"/>
  <c r="AM15" i="2" s="1"/>
  <c r="AI9" i="2"/>
  <c r="AI15" i="2" s="1"/>
  <c r="AE9" i="2"/>
  <c r="AE15" i="2" s="1"/>
  <c r="AA9" i="2"/>
  <c r="AA15" i="2" s="1"/>
  <c r="W9" i="2"/>
  <c r="W15" i="2" s="1"/>
  <c r="S9" i="2"/>
  <c r="S15" i="2" s="1"/>
  <c r="O9" i="2"/>
  <c r="O15" i="2" s="1"/>
  <c r="K11" i="2"/>
  <c r="K17" i="2" s="1"/>
  <c r="J7" i="2"/>
  <c r="J65" i="2" s="1"/>
  <c r="J87" i="2" s="1"/>
  <c r="K9" i="2"/>
  <c r="K15" i="2" s="1"/>
  <c r="AS15" i="2" l="1"/>
  <c r="J66" i="2"/>
  <c r="J43" i="2"/>
  <c r="J25" i="2"/>
  <c r="J19" i="2"/>
  <c r="J34" i="2"/>
  <c r="K13" i="2"/>
  <c r="X10" i="2"/>
  <c r="X16" i="2" s="1"/>
  <c r="AK10" i="2"/>
  <c r="AK16" i="2" s="1"/>
  <c r="R10" i="2"/>
  <c r="R16" i="2" s="1"/>
  <c r="Z10" i="2"/>
  <c r="Z16" i="2" s="1"/>
  <c r="AH10" i="2"/>
  <c r="AH16" i="2" s="1"/>
  <c r="AP10" i="2"/>
  <c r="AP16" i="2" s="1"/>
  <c r="O10" i="2"/>
  <c r="O16" i="2" s="1"/>
  <c r="W10" i="2"/>
  <c r="W16" i="2" s="1"/>
  <c r="AE10" i="2"/>
  <c r="AE16" i="2" s="1"/>
  <c r="AM10" i="2"/>
  <c r="AM16" i="2" s="1"/>
  <c r="AF10" i="2"/>
  <c r="AF16" i="2" s="1"/>
  <c r="U10" i="2"/>
  <c r="U16" i="2" s="1"/>
  <c r="AS10" i="2"/>
  <c r="P10" i="2"/>
  <c r="P16" i="2" s="1"/>
  <c r="AN10" i="2"/>
  <c r="AN16" i="2" s="1"/>
  <c r="M10" i="2"/>
  <c r="M16" i="2" s="1"/>
  <c r="AC10" i="2"/>
  <c r="AC16" i="2" s="1"/>
  <c r="T10" i="2"/>
  <c r="T16" i="2" s="1"/>
  <c r="AB10" i="2"/>
  <c r="AB16" i="2" s="1"/>
  <c r="AJ10" i="2"/>
  <c r="AJ16" i="2" s="1"/>
  <c r="AR10" i="2"/>
  <c r="AR16" i="2" s="1"/>
  <c r="Q10" i="2"/>
  <c r="Q16" i="2" s="1"/>
  <c r="Y10" i="2"/>
  <c r="Y16" i="2" s="1"/>
  <c r="AG10" i="2"/>
  <c r="AG16" i="2" s="1"/>
  <c r="AO10" i="2"/>
  <c r="AO16" i="2" s="1"/>
  <c r="N10" i="2"/>
  <c r="N16" i="2" s="1"/>
  <c r="V10" i="2"/>
  <c r="V16" i="2" s="1"/>
  <c r="AD10" i="2"/>
  <c r="AD16" i="2" s="1"/>
  <c r="AL10" i="2"/>
  <c r="AL16" i="2" s="1"/>
  <c r="S10" i="2"/>
  <c r="S16" i="2" s="1"/>
  <c r="AA10" i="2"/>
  <c r="AA16" i="2" s="1"/>
  <c r="AI10" i="2"/>
  <c r="AI16" i="2" s="1"/>
  <c r="AQ10" i="2"/>
  <c r="AQ16" i="2" s="1"/>
  <c r="J26" i="2"/>
  <c r="J101" i="2" s="1"/>
  <c r="L11" i="2"/>
  <c r="L17" i="2" s="1"/>
  <c r="L10" i="2"/>
  <c r="L16" i="2" s="1"/>
  <c r="K7" i="2"/>
  <c r="K65" i="2" s="1"/>
  <c r="K87" i="2" s="1"/>
  <c r="J95" i="2" l="1"/>
  <c r="AS16" i="2"/>
  <c r="K63" i="2"/>
  <c r="K66" i="2" s="1"/>
  <c r="J124" i="2"/>
  <c r="J84" i="2"/>
  <c r="J100" i="2"/>
  <c r="J41" i="2"/>
  <c r="J85" i="2"/>
  <c r="J71" i="2"/>
  <c r="J78" i="2"/>
  <c r="K19" i="2"/>
  <c r="K34" i="2"/>
  <c r="K43" i="2"/>
  <c r="J40" i="2"/>
  <c r="J35" i="2"/>
  <c r="K25" i="2"/>
  <c r="K100" i="2" s="1"/>
  <c r="J23" i="2"/>
  <c r="J21" i="2"/>
  <c r="L13" i="2"/>
  <c r="K26" i="2"/>
  <c r="K101" i="2" s="1"/>
  <c r="L7" i="2"/>
  <c r="M11" i="2"/>
  <c r="M17" i="2" s="1"/>
  <c r="M13" i="2" s="1"/>
  <c r="L63" i="2" l="1"/>
  <c r="K124" i="2"/>
  <c r="K78" i="2"/>
  <c r="K95" i="2"/>
  <c r="J82" i="2"/>
  <c r="J98" i="2"/>
  <c r="J79" i="2"/>
  <c r="K41" i="2"/>
  <c r="K85" i="2"/>
  <c r="K40" i="2"/>
  <c r="K84" i="2"/>
  <c r="K21" i="2"/>
  <c r="K23" i="2"/>
  <c r="L19" i="2"/>
  <c r="L34" i="2"/>
  <c r="M19" i="2"/>
  <c r="M95" i="2" s="1"/>
  <c r="M34" i="2"/>
  <c r="K71" i="2"/>
  <c r="K35" i="2"/>
  <c r="L25" i="2"/>
  <c r="L100" i="2" s="1"/>
  <c r="L65" i="2"/>
  <c r="L87" i="2" s="1"/>
  <c r="J38" i="2"/>
  <c r="J49" i="2"/>
  <c r="J24" i="2"/>
  <c r="J99" i="2" s="1"/>
  <c r="J36" i="2"/>
  <c r="L26" i="2"/>
  <c r="L101" i="2" s="1"/>
  <c r="N11" i="2"/>
  <c r="M7" i="2"/>
  <c r="J80" i="2" l="1"/>
  <c r="L78" i="2"/>
  <c r="L95" i="2"/>
  <c r="K82" i="2"/>
  <c r="K98" i="2"/>
  <c r="J83" i="2"/>
  <c r="L41" i="2"/>
  <c r="L85" i="2"/>
  <c r="K38" i="2"/>
  <c r="L40" i="2"/>
  <c r="L84" i="2"/>
  <c r="M21" i="2"/>
  <c r="M79" i="2" s="1"/>
  <c r="M78" i="2"/>
  <c r="K24" i="2"/>
  <c r="K22" i="2" s="1"/>
  <c r="K79" i="2"/>
  <c r="K80" i="2" s="1"/>
  <c r="K49" i="2"/>
  <c r="J51" i="2" s="1"/>
  <c r="J125" i="2" s="1"/>
  <c r="K36" i="2"/>
  <c r="M23" i="2"/>
  <c r="L21" i="2"/>
  <c r="L71" i="2"/>
  <c r="L35" i="2"/>
  <c r="L66" i="2"/>
  <c r="L43" i="2"/>
  <c r="L23" i="2"/>
  <c r="M71" i="2"/>
  <c r="M35" i="2"/>
  <c r="J39" i="2"/>
  <c r="M25" i="2"/>
  <c r="M100" i="2" s="1"/>
  <c r="M65" i="2"/>
  <c r="M87" i="2" s="1"/>
  <c r="J22" i="2"/>
  <c r="N7" i="2"/>
  <c r="N65" i="2" s="1"/>
  <c r="N17" i="2"/>
  <c r="N13" i="2" s="1"/>
  <c r="M26" i="2"/>
  <c r="M101" i="2" s="1"/>
  <c r="O11" i="2"/>
  <c r="O17" i="2" s="1"/>
  <c r="O13" i="2" s="1"/>
  <c r="J81" i="2" l="1"/>
  <c r="M63" i="2"/>
  <c r="M66" i="2" s="1"/>
  <c r="L124" i="2"/>
  <c r="K48" i="2"/>
  <c r="L82" i="2"/>
  <c r="L98" i="2"/>
  <c r="M82" i="2"/>
  <c r="M98" i="2"/>
  <c r="K83" i="2"/>
  <c r="K81" i="2" s="1"/>
  <c r="K86" i="2" s="1"/>
  <c r="K88" i="2" s="1"/>
  <c r="K99" i="2"/>
  <c r="M24" i="2"/>
  <c r="M22" i="2" s="1"/>
  <c r="M36" i="2"/>
  <c r="M49" i="2"/>
  <c r="L51" i="2" s="1"/>
  <c r="M41" i="2"/>
  <c r="M85" i="2"/>
  <c r="M40" i="2"/>
  <c r="M84" i="2"/>
  <c r="M80" i="2"/>
  <c r="M38" i="2"/>
  <c r="N43" i="2"/>
  <c r="N87" i="2"/>
  <c r="L38" i="2"/>
  <c r="K39" i="2"/>
  <c r="L49" i="2"/>
  <c r="K51" i="2" s="1"/>
  <c r="K125" i="2" s="1"/>
  <c r="L79" i="2"/>
  <c r="L80" i="2" s="1"/>
  <c r="J50" i="2"/>
  <c r="J55" i="2" s="1"/>
  <c r="L24" i="2"/>
  <c r="L99" i="2" s="1"/>
  <c r="L36" i="2"/>
  <c r="K29" i="2"/>
  <c r="K37" i="2"/>
  <c r="K42" i="2" s="1"/>
  <c r="K44" i="2" s="1"/>
  <c r="O19" i="2"/>
  <c r="O95" i="2" s="1"/>
  <c r="O34" i="2"/>
  <c r="N19" i="2"/>
  <c r="N95" i="2" s="1"/>
  <c r="N34" i="2"/>
  <c r="M43" i="2"/>
  <c r="J29" i="2"/>
  <c r="J37" i="2"/>
  <c r="J42" i="2" s="1"/>
  <c r="J44" i="2" s="1"/>
  <c r="N26" i="2"/>
  <c r="N101" i="2" s="1"/>
  <c r="N25" i="2"/>
  <c r="N100" i="2" s="1"/>
  <c r="P11" i="2"/>
  <c r="P17" i="2" s="1"/>
  <c r="P13" i="2" s="1"/>
  <c r="O7" i="2"/>
  <c r="J86" i="2" l="1"/>
  <c r="N63" i="2"/>
  <c r="N66" i="2" s="1"/>
  <c r="M124" i="2"/>
  <c r="M48" i="2"/>
  <c r="L125" i="2"/>
  <c r="K50" i="2"/>
  <c r="K55" i="2" s="1"/>
  <c r="K57" i="2" s="1"/>
  <c r="K132" i="2" s="1"/>
  <c r="J57" i="2"/>
  <c r="J132" i="2" s="1"/>
  <c r="J72" i="2"/>
  <c r="M39" i="2"/>
  <c r="M99" i="2"/>
  <c r="M83" i="2"/>
  <c r="M81" i="2" s="1"/>
  <c r="M86" i="2" s="1"/>
  <c r="M88" i="2" s="1"/>
  <c r="L48" i="2"/>
  <c r="L50" i="2" s="1"/>
  <c r="L55" i="2" s="1"/>
  <c r="L57" i="2" s="1"/>
  <c r="L132" i="2" s="1"/>
  <c r="N21" i="2"/>
  <c r="N79" i="2" s="1"/>
  <c r="N78" i="2"/>
  <c r="N40" i="2"/>
  <c r="N84" i="2"/>
  <c r="O23" i="2"/>
  <c r="O78" i="2"/>
  <c r="L22" i="2"/>
  <c r="L29" i="2" s="1"/>
  <c r="L83" i="2"/>
  <c r="N41" i="2"/>
  <c r="N85" i="2"/>
  <c r="L39" i="2"/>
  <c r="O21" i="2"/>
  <c r="N23" i="2"/>
  <c r="P19" i="2"/>
  <c r="P95" i="2" s="1"/>
  <c r="P34" i="2"/>
  <c r="M29" i="2"/>
  <c r="M37" i="2"/>
  <c r="M42" i="2" s="1"/>
  <c r="M44" i="2" s="1"/>
  <c r="O71" i="2"/>
  <c r="O35" i="2"/>
  <c r="N71" i="2"/>
  <c r="N35" i="2"/>
  <c r="O25" i="2"/>
  <c r="O100" i="2" s="1"/>
  <c r="O65" i="2"/>
  <c r="O87" i="2" s="1"/>
  <c r="O26" i="2"/>
  <c r="O101" i="2" s="1"/>
  <c r="Q11" i="2"/>
  <c r="Q17" i="2" s="1"/>
  <c r="Q13" i="2" s="1"/>
  <c r="P7" i="2"/>
  <c r="L81" i="2" l="1"/>
  <c r="J88" i="2"/>
  <c r="J73" i="2"/>
  <c r="J102" i="2" s="1"/>
  <c r="O63" i="2"/>
  <c r="O66" i="2" s="1"/>
  <c r="N124" i="2"/>
  <c r="L54" i="2"/>
  <c r="L56" i="2" s="1"/>
  <c r="L97" i="2" s="1"/>
  <c r="M54" i="2"/>
  <c r="K72" i="2"/>
  <c r="J56" i="2"/>
  <c r="K54" i="2"/>
  <c r="K56" i="2" s="1"/>
  <c r="K97" i="2" s="1"/>
  <c r="L72" i="2"/>
  <c r="N82" i="2"/>
  <c r="N98" i="2"/>
  <c r="O82" i="2"/>
  <c r="O98" i="2"/>
  <c r="N24" i="2"/>
  <c r="L37" i="2"/>
  <c r="L42" i="2" s="1"/>
  <c r="L44" i="2" s="1"/>
  <c r="N36" i="2"/>
  <c r="N80" i="2"/>
  <c r="O41" i="2"/>
  <c r="O85" i="2"/>
  <c r="P21" i="2"/>
  <c r="P79" i="2" s="1"/>
  <c r="P78" i="2"/>
  <c r="O49" i="2"/>
  <c r="N51" i="2" s="1"/>
  <c r="O79" i="2"/>
  <c r="O80" i="2" s="1"/>
  <c r="O38" i="2"/>
  <c r="O40" i="2"/>
  <c r="O84" i="2"/>
  <c r="N38" i="2"/>
  <c r="N49" i="2"/>
  <c r="M51" i="2" s="1"/>
  <c r="O24" i="2"/>
  <c r="O36" i="2"/>
  <c r="P23" i="2"/>
  <c r="Q19" i="2"/>
  <c r="Q95" i="2" s="1"/>
  <c r="Q34" i="2"/>
  <c r="O43" i="2"/>
  <c r="P71" i="2"/>
  <c r="P35" i="2"/>
  <c r="P25" i="2"/>
  <c r="P100" i="2" s="1"/>
  <c r="P65" i="2"/>
  <c r="P87" i="2" s="1"/>
  <c r="P26" i="2"/>
  <c r="P101" i="2" s="1"/>
  <c r="Q7" i="2"/>
  <c r="R11" i="2"/>
  <c r="R17" i="2" s="1"/>
  <c r="R13" i="2" s="1"/>
  <c r="J90" i="2" l="1"/>
  <c r="J89" i="2"/>
  <c r="L86" i="2"/>
  <c r="J74" i="2"/>
  <c r="J127" i="2" s="1"/>
  <c r="N48" i="2"/>
  <c r="N50" i="2" s="1"/>
  <c r="N55" i="2" s="1"/>
  <c r="N57" i="2" s="1"/>
  <c r="N132" i="2" s="1"/>
  <c r="M125" i="2"/>
  <c r="P63" i="2"/>
  <c r="P66" i="2" s="1"/>
  <c r="O124" i="2"/>
  <c r="O48" i="2"/>
  <c r="N125" i="2"/>
  <c r="J97" i="2"/>
  <c r="N83" i="2"/>
  <c r="N99" i="2"/>
  <c r="P82" i="2"/>
  <c r="P98" i="2"/>
  <c r="O22" i="2"/>
  <c r="O37" i="2" s="1"/>
  <c r="O42" i="2" s="1"/>
  <c r="O44" i="2" s="1"/>
  <c r="O99" i="2"/>
  <c r="N22" i="2"/>
  <c r="N37" i="2" s="1"/>
  <c r="N42" i="2" s="1"/>
  <c r="N44" i="2" s="1"/>
  <c r="N39" i="2"/>
  <c r="M50" i="2"/>
  <c r="M55" i="2" s="1"/>
  <c r="P49" i="2"/>
  <c r="O51" i="2" s="1"/>
  <c r="P80" i="2"/>
  <c r="P41" i="2"/>
  <c r="P85" i="2"/>
  <c r="P40" i="2"/>
  <c r="P84" i="2"/>
  <c r="Q21" i="2"/>
  <c r="Q79" i="2" s="1"/>
  <c r="Q78" i="2"/>
  <c r="P38" i="2"/>
  <c r="P24" i="2"/>
  <c r="P36" i="2"/>
  <c r="O39" i="2"/>
  <c r="O83" i="2"/>
  <c r="O81" i="2" s="1"/>
  <c r="O86" i="2" s="1"/>
  <c r="O88" i="2" s="1"/>
  <c r="Q23" i="2"/>
  <c r="P43" i="2"/>
  <c r="R19" i="2"/>
  <c r="R95" i="2" s="1"/>
  <c r="R34" i="2"/>
  <c r="Q71" i="2"/>
  <c r="Q35" i="2"/>
  <c r="Q25" i="2"/>
  <c r="Q100" i="2" s="1"/>
  <c r="Q65" i="2"/>
  <c r="Q87" i="2" s="1"/>
  <c r="Q26" i="2"/>
  <c r="Q101" i="2" s="1"/>
  <c r="S11" i="2"/>
  <c r="S17" i="2" s="1"/>
  <c r="S13" i="2" s="1"/>
  <c r="R7" i="2"/>
  <c r="N81" i="2" l="1"/>
  <c r="L88" i="2"/>
  <c r="J103" i="2"/>
  <c r="J96" i="2" s="1"/>
  <c r="K89" i="2"/>
  <c r="J91" i="2"/>
  <c r="K90" i="2"/>
  <c r="K70" i="2"/>
  <c r="K73" i="2" s="1"/>
  <c r="K102" i="2" s="1"/>
  <c r="O54" i="2"/>
  <c r="Q63" i="2"/>
  <c r="Q66" i="2" s="1"/>
  <c r="P124" i="2"/>
  <c r="O50" i="2"/>
  <c r="O55" i="2" s="1"/>
  <c r="O57" i="2" s="1"/>
  <c r="O132" i="2" s="1"/>
  <c r="O125" i="2"/>
  <c r="O29" i="2"/>
  <c r="M57" i="2"/>
  <c r="M132" i="2" s="1"/>
  <c r="N72" i="2"/>
  <c r="M72" i="2"/>
  <c r="Q82" i="2"/>
  <c r="Q98" i="2"/>
  <c r="P22" i="2"/>
  <c r="P29" i="2" s="1"/>
  <c r="P99" i="2"/>
  <c r="N29" i="2"/>
  <c r="P48" i="2"/>
  <c r="Q36" i="2"/>
  <c r="Q49" i="2"/>
  <c r="P51" i="2" s="1"/>
  <c r="Q24" i="2"/>
  <c r="R21" i="2"/>
  <c r="R79" i="2" s="1"/>
  <c r="R78" i="2"/>
  <c r="Q40" i="2"/>
  <c r="Q84" i="2"/>
  <c r="Q38" i="2"/>
  <c r="P39" i="2"/>
  <c r="P83" i="2"/>
  <c r="P81" i="2" s="1"/>
  <c r="P86" i="2" s="1"/>
  <c r="P88" i="2" s="1"/>
  <c r="Q80" i="2"/>
  <c r="Q41" i="2"/>
  <c r="Q85" i="2"/>
  <c r="R23" i="2"/>
  <c r="S19" i="2"/>
  <c r="S95" i="2" s="1"/>
  <c r="S34" i="2"/>
  <c r="Q43" i="2"/>
  <c r="R71" i="2"/>
  <c r="R35" i="2"/>
  <c r="R25" i="2"/>
  <c r="R100" i="2" s="1"/>
  <c r="R65" i="2"/>
  <c r="R87" i="2" s="1"/>
  <c r="R26" i="2"/>
  <c r="R101" i="2" s="1"/>
  <c r="S7" i="2"/>
  <c r="T11" i="2"/>
  <c r="T17" i="2" s="1"/>
  <c r="T13" i="2" s="1"/>
  <c r="L89" i="2" l="1"/>
  <c r="M89" i="2" s="1"/>
  <c r="L90" i="2"/>
  <c r="L103" i="2" s="1"/>
  <c r="K91" i="2"/>
  <c r="K103" i="2"/>
  <c r="K96" i="2" s="1"/>
  <c r="K94" i="2" s="1"/>
  <c r="K153" i="2" s="1"/>
  <c r="K156" i="2" s="1"/>
  <c r="K162" i="2" s="1"/>
  <c r="J131" i="2"/>
  <c r="N86" i="2"/>
  <c r="J94" i="2"/>
  <c r="K74" i="2"/>
  <c r="L70" i="2" s="1"/>
  <c r="L73" i="2" s="1"/>
  <c r="L102" i="2" s="1"/>
  <c r="O72" i="2"/>
  <c r="O56" i="2"/>
  <c r="O97" i="2" s="1"/>
  <c r="Q48" i="2"/>
  <c r="P125" i="2"/>
  <c r="R63" i="2"/>
  <c r="R66" i="2" s="1"/>
  <c r="Q124" i="2"/>
  <c r="N54" i="2"/>
  <c r="N56" i="2" s="1"/>
  <c r="N97" i="2" s="1"/>
  <c r="P54" i="2"/>
  <c r="M56" i="2"/>
  <c r="M97" i="2" s="1"/>
  <c r="P37" i="2"/>
  <c r="P42" i="2" s="1"/>
  <c r="P44" i="2" s="1"/>
  <c r="Q83" i="2"/>
  <c r="Q81" i="2" s="1"/>
  <c r="Q86" i="2" s="1"/>
  <c r="Q88" i="2" s="1"/>
  <c r="Q99" i="2"/>
  <c r="R82" i="2"/>
  <c r="R98" i="2"/>
  <c r="Q22" i="2"/>
  <c r="Q29" i="2" s="1"/>
  <c r="P50" i="2"/>
  <c r="P55" i="2" s="1"/>
  <c r="Q39" i="2"/>
  <c r="R49" i="2"/>
  <c r="Q51" i="2" s="1"/>
  <c r="R24" i="2"/>
  <c r="R36" i="2"/>
  <c r="R41" i="2"/>
  <c r="R85" i="2"/>
  <c r="R38" i="2"/>
  <c r="S21" i="2"/>
  <c r="S79" i="2" s="1"/>
  <c r="S78" i="2"/>
  <c r="R80" i="2"/>
  <c r="R40" i="2"/>
  <c r="R84" i="2"/>
  <c r="S23" i="2"/>
  <c r="R43" i="2"/>
  <c r="S71" i="2"/>
  <c r="S35" i="2"/>
  <c r="T19" i="2"/>
  <c r="T95" i="2" s="1"/>
  <c r="T34" i="2"/>
  <c r="S25" i="2"/>
  <c r="S100" i="2" s="1"/>
  <c r="S65" i="2"/>
  <c r="S87" i="2" s="1"/>
  <c r="S26" i="2"/>
  <c r="S101" i="2" s="1"/>
  <c r="T7" i="2"/>
  <c r="U11" i="2"/>
  <c r="U17" i="2" s="1"/>
  <c r="U13" i="2" s="1"/>
  <c r="J112" i="2" l="1"/>
  <c r="J111" i="2" s="1"/>
  <c r="J110" i="2" s="1"/>
  <c r="J153" i="2"/>
  <c r="J156" i="2" s="1"/>
  <c r="L96" i="2"/>
  <c r="L94" i="2" s="1"/>
  <c r="L153" i="2" s="1"/>
  <c r="L156" i="2" s="1"/>
  <c r="L162" i="2" s="1"/>
  <c r="N88" i="2"/>
  <c r="K131" i="2"/>
  <c r="L91" i="2"/>
  <c r="M90" i="2"/>
  <c r="L74" i="2"/>
  <c r="M70" i="2" s="1"/>
  <c r="M73" i="2" s="1"/>
  <c r="M102" i="2" s="1"/>
  <c r="K127" i="2"/>
  <c r="S63" i="2"/>
  <c r="S66" i="2" s="1"/>
  <c r="R124" i="2"/>
  <c r="Q50" i="2"/>
  <c r="Q55" i="2" s="1"/>
  <c r="Q57" i="2" s="1"/>
  <c r="Q132" i="2" s="1"/>
  <c r="Q125" i="2"/>
  <c r="P57" i="2"/>
  <c r="P132" i="2" s="1"/>
  <c r="P72" i="2"/>
  <c r="S82" i="2"/>
  <c r="S98" i="2"/>
  <c r="R39" i="2"/>
  <c r="R99" i="2"/>
  <c r="Q37" i="2"/>
  <c r="Q42" i="2" s="1"/>
  <c r="Q44" i="2" s="1"/>
  <c r="R48" i="2"/>
  <c r="R22" i="2"/>
  <c r="R29" i="2" s="1"/>
  <c r="S24" i="2"/>
  <c r="R83" i="2"/>
  <c r="T21" i="2"/>
  <c r="T79" i="2" s="1"/>
  <c r="T78" i="2"/>
  <c r="S49" i="2"/>
  <c r="R51" i="2" s="1"/>
  <c r="R125" i="2" s="1"/>
  <c r="S40" i="2"/>
  <c r="S84" i="2"/>
  <c r="S36" i="2"/>
  <c r="S41" i="2"/>
  <c r="S85" i="2"/>
  <c r="S38" i="2"/>
  <c r="S80" i="2"/>
  <c r="T23" i="2"/>
  <c r="S43" i="2"/>
  <c r="T71" i="2"/>
  <c r="T35" i="2"/>
  <c r="U19" i="2"/>
  <c r="U95" i="2" s="1"/>
  <c r="U34" i="2"/>
  <c r="T25" i="2"/>
  <c r="T100" i="2" s="1"/>
  <c r="T65" i="2"/>
  <c r="T87" i="2" s="1"/>
  <c r="T26" i="2"/>
  <c r="T101" i="2" s="1"/>
  <c r="U7" i="2"/>
  <c r="V11" i="2"/>
  <c r="V17" i="2" s="1"/>
  <c r="V13" i="2" s="1"/>
  <c r="J162" i="2" l="1"/>
  <c r="J163" i="2" s="1"/>
  <c r="J169" i="2" s="1"/>
  <c r="J157" i="2"/>
  <c r="J168" i="2" s="1"/>
  <c r="J130" i="2"/>
  <c r="J129" i="2" s="1"/>
  <c r="M91" i="2"/>
  <c r="M103" i="2"/>
  <c r="M96" i="2" s="1"/>
  <c r="R81" i="2"/>
  <c r="N90" i="2"/>
  <c r="N91" i="2" s="1"/>
  <c r="N89" i="2"/>
  <c r="L131" i="2"/>
  <c r="J116" i="2"/>
  <c r="L127" i="2"/>
  <c r="M74" i="2"/>
  <c r="M127" i="2" s="1"/>
  <c r="Q72" i="2"/>
  <c r="Q54" i="2"/>
  <c r="Q56" i="2" s="1"/>
  <c r="Q97" i="2" s="1"/>
  <c r="R54" i="2"/>
  <c r="T63" i="2"/>
  <c r="T66" i="2" s="1"/>
  <c r="S124" i="2"/>
  <c r="P56" i="2"/>
  <c r="P97" i="2" s="1"/>
  <c r="R50" i="2"/>
  <c r="R55" i="2" s="1"/>
  <c r="T82" i="2"/>
  <c r="T98" i="2"/>
  <c r="S39" i="2"/>
  <c r="S99" i="2"/>
  <c r="S22" i="2"/>
  <c r="S37" i="2" s="1"/>
  <c r="S42" i="2" s="1"/>
  <c r="S44" i="2" s="1"/>
  <c r="R37" i="2"/>
  <c r="R42" i="2" s="1"/>
  <c r="R44" i="2" s="1"/>
  <c r="S83" i="2"/>
  <c r="S81" i="2" s="1"/>
  <c r="S86" i="2" s="1"/>
  <c r="S88" i="2" s="1"/>
  <c r="T24" i="2"/>
  <c r="T49" i="2"/>
  <c r="S51" i="2" s="1"/>
  <c r="S48" i="2"/>
  <c r="T36" i="2"/>
  <c r="T38" i="2"/>
  <c r="T80" i="2"/>
  <c r="U21" i="2"/>
  <c r="U79" i="2" s="1"/>
  <c r="U78" i="2"/>
  <c r="T41" i="2"/>
  <c r="T85" i="2"/>
  <c r="T40" i="2"/>
  <c r="T84" i="2"/>
  <c r="U23" i="2"/>
  <c r="T43" i="2"/>
  <c r="V19" i="2"/>
  <c r="V95" i="2" s="1"/>
  <c r="V34" i="2"/>
  <c r="U71" i="2"/>
  <c r="U35" i="2"/>
  <c r="U25" i="2"/>
  <c r="U100" i="2" s="1"/>
  <c r="U65" i="2"/>
  <c r="U87" i="2" s="1"/>
  <c r="U26" i="2"/>
  <c r="U101" i="2" s="1"/>
  <c r="V7" i="2"/>
  <c r="W11" i="2"/>
  <c r="W17" i="2" s="1"/>
  <c r="W13" i="2" s="1"/>
  <c r="K163" i="2" l="1"/>
  <c r="K169" i="2" s="1"/>
  <c r="K157" i="2"/>
  <c r="K168" i="2" s="1"/>
  <c r="R86" i="2"/>
  <c r="O89" i="2"/>
  <c r="P89" i="2" s="1"/>
  <c r="Q89" i="2" s="1"/>
  <c r="O90" i="2"/>
  <c r="N103" i="2"/>
  <c r="M131" i="2"/>
  <c r="J118" i="2"/>
  <c r="M94" i="2"/>
  <c r="M153" i="2" s="1"/>
  <c r="M156" i="2" s="1"/>
  <c r="N70" i="2"/>
  <c r="N73" i="2" s="1"/>
  <c r="N102" i="2" s="1"/>
  <c r="S29" i="2"/>
  <c r="T48" i="2"/>
  <c r="S125" i="2"/>
  <c r="U63" i="2"/>
  <c r="U66" i="2" s="1"/>
  <c r="T124" i="2"/>
  <c r="R57" i="2"/>
  <c r="R132" i="2" s="1"/>
  <c r="R72" i="2"/>
  <c r="U82" i="2"/>
  <c r="U98" i="2"/>
  <c r="T83" i="2"/>
  <c r="T81" i="2" s="1"/>
  <c r="T86" i="2" s="1"/>
  <c r="T88" i="2" s="1"/>
  <c r="T99" i="2"/>
  <c r="T39" i="2"/>
  <c r="T22" i="2"/>
  <c r="T29" i="2" s="1"/>
  <c r="U24" i="2"/>
  <c r="S50" i="2"/>
  <c r="S55" i="2" s="1"/>
  <c r="S57" i="2" s="1"/>
  <c r="S132" i="2" s="1"/>
  <c r="U36" i="2"/>
  <c r="U49" i="2"/>
  <c r="T51" i="2" s="1"/>
  <c r="V23" i="2"/>
  <c r="V78" i="2"/>
  <c r="U40" i="2"/>
  <c r="U84" i="2"/>
  <c r="U80" i="2"/>
  <c r="U41" i="2"/>
  <c r="U85" i="2"/>
  <c r="U38" i="2"/>
  <c r="U43" i="2"/>
  <c r="V71" i="2"/>
  <c r="V35" i="2"/>
  <c r="W19" i="2"/>
  <c r="W95" i="2" s="1"/>
  <c r="W34" i="2"/>
  <c r="V21" i="2"/>
  <c r="V25" i="2"/>
  <c r="V100" i="2" s="1"/>
  <c r="V65" i="2"/>
  <c r="V87" i="2" s="1"/>
  <c r="V26" i="2"/>
  <c r="V101" i="2" s="1"/>
  <c r="W7" i="2"/>
  <c r="X11" i="2"/>
  <c r="X17" i="2" s="1"/>
  <c r="X13" i="2" s="1"/>
  <c r="L157" i="2" l="1"/>
  <c r="L168" i="2" s="1"/>
  <c r="L163" i="2"/>
  <c r="L169" i="2" s="1"/>
  <c r="M162" i="2"/>
  <c r="N131" i="2"/>
  <c r="O91" i="2"/>
  <c r="O103" i="2"/>
  <c r="P90" i="2"/>
  <c r="R88" i="2"/>
  <c r="J126" i="2"/>
  <c r="K117" i="2"/>
  <c r="K112" i="2"/>
  <c r="K130" i="2" s="1"/>
  <c r="N96" i="2"/>
  <c r="T54" i="2"/>
  <c r="U48" i="2"/>
  <c r="T125" i="2"/>
  <c r="N74" i="2"/>
  <c r="S54" i="2"/>
  <c r="S56" i="2" s="1"/>
  <c r="S97" i="2" s="1"/>
  <c r="V63" i="2"/>
  <c r="V66" i="2" s="1"/>
  <c r="U124" i="2"/>
  <c r="R56" i="2"/>
  <c r="R97" i="2" s="1"/>
  <c r="S72" i="2"/>
  <c r="V82" i="2"/>
  <c r="V98" i="2"/>
  <c r="U83" i="2"/>
  <c r="U81" i="2" s="1"/>
  <c r="U86" i="2" s="1"/>
  <c r="U88" i="2" s="1"/>
  <c r="U99" i="2"/>
  <c r="T37" i="2"/>
  <c r="T42" i="2" s="1"/>
  <c r="T44" i="2" s="1"/>
  <c r="U22" i="2"/>
  <c r="U29" i="2" s="1"/>
  <c r="U39" i="2"/>
  <c r="T50" i="2"/>
  <c r="T55" i="2" s="1"/>
  <c r="T57" i="2" s="1"/>
  <c r="T132" i="2" s="1"/>
  <c r="V24" i="2"/>
  <c r="V79" i="2"/>
  <c r="V41" i="2"/>
  <c r="V85" i="2"/>
  <c r="V40" i="2"/>
  <c r="V84" i="2"/>
  <c r="W23" i="2"/>
  <c r="W78" i="2"/>
  <c r="V38" i="2"/>
  <c r="W21" i="2"/>
  <c r="X19" i="2"/>
  <c r="X95" i="2" s="1"/>
  <c r="X34" i="2"/>
  <c r="V43" i="2"/>
  <c r="V49" i="2"/>
  <c r="U51" i="2" s="1"/>
  <c r="V36" i="2"/>
  <c r="W71" i="2"/>
  <c r="W35" i="2"/>
  <c r="W25" i="2"/>
  <c r="W100" i="2" s="1"/>
  <c r="W65" i="2"/>
  <c r="W87" i="2" s="1"/>
  <c r="W26" i="2"/>
  <c r="W101" i="2" s="1"/>
  <c r="X7" i="2"/>
  <c r="Y11" i="2"/>
  <c r="Y17" i="2" s="1"/>
  <c r="Y13" i="2" s="1"/>
  <c r="M157" i="2" l="1"/>
  <c r="M168" i="2" s="1"/>
  <c r="M163" i="2"/>
  <c r="M169" i="2" s="1"/>
  <c r="F86" i="2"/>
  <c r="V80" i="2"/>
  <c r="F88" i="2"/>
  <c r="F89" i="2" s="1"/>
  <c r="R89" i="2"/>
  <c r="P91" i="2"/>
  <c r="P103" i="2"/>
  <c r="Q90" i="2"/>
  <c r="R90" i="2" s="1"/>
  <c r="R103" i="2" s="1"/>
  <c r="O131" i="2"/>
  <c r="K129" i="2"/>
  <c r="J123" i="2"/>
  <c r="J134" i="2" s="1"/>
  <c r="K111" i="2"/>
  <c r="K110" i="2" s="1"/>
  <c r="N94" i="2"/>
  <c r="N153" i="2" s="1"/>
  <c r="N156" i="2" s="1"/>
  <c r="W63" i="2"/>
  <c r="W66" i="2" s="1"/>
  <c r="V124" i="2"/>
  <c r="O70" i="2"/>
  <c r="N127" i="2"/>
  <c r="V48" i="2"/>
  <c r="U125" i="2"/>
  <c r="U54" i="2"/>
  <c r="T56" i="2"/>
  <c r="T97" i="2" s="1"/>
  <c r="T72" i="2"/>
  <c r="W82" i="2"/>
  <c r="W98" i="2"/>
  <c r="V22" i="2"/>
  <c r="V29" i="2" s="1"/>
  <c r="V99" i="2"/>
  <c r="U37" i="2"/>
  <c r="U42" i="2" s="1"/>
  <c r="U44" i="2" s="1"/>
  <c r="W38" i="2"/>
  <c r="W40" i="2"/>
  <c r="W84" i="2"/>
  <c r="W41" i="2"/>
  <c r="W85" i="2"/>
  <c r="X21" i="2"/>
  <c r="X79" i="2" s="1"/>
  <c r="X78" i="2"/>
  <c r="W49" i="2"/>
  <c r="V51" i="2" s="1"/>
  <c r="W79" i="2"/>
  <c r="W80" i="2" s="1"/>
  <c r="V39" i="2"/>
  <c r="V83" i="2"/>
  <c r="W36" i="2"/>
  <c r="W24" i="2"/>
  <c r="W99" i="2" s="1"/>
  <c r="U50" i="2"/>
  <c r="U55" i="2" s="1"/>
  <c r="U57" i="2" s="1"/>
  <c r="U132" i="2" s="1"/>
  <c r="X23" i="2"/>
  <c r="Y19" i="2"/>
  <c r="Y95" i="2" s="1"/>
  <c r="Y34" i="2"/>
  <c r="W43" i="2"/>
  <c r="X71" i="2"/>
  <c r="X35" i="2"/>
  <c r="X25" i="2"/>
  <c r="X100" i="2" s="1"/>
  <c r="X65" i="2"/>
  <c r="X87" i="2" s="1"/>
  <c r="X26" i="2"/>
  <c r="X101" i="2" s="1"/>
  <c r="Y7" i="2"/>
  <c r="Z11" i="2"/>
  <c r="Z17" i="2" s="1"/>
  <c r="Z13" i="2" s="1"/>
  <c r="N162" i="2" l="1"/>
  <c r="N163" i="2" s="1"/>
  <c r="N169" i="2" s="1"/>
  <c r="N157" i="2"/>
  <c r="N168" i="2" s="1"/>
  <c r="S89" i="2"/>
  <c r="T89" i="2" s="1"/>
  <c r="U89" i="2" s="1"/>
  <c r="S90" i="2"/>
  <c r="T90" i="2" s="1"/>
  <c r="U90" i="2" s="1"/>
  <c r="V81" i="2"/>
  <c r="Q103" i="2"/>
  <c r="Q91" i="2"/>
  <c r="R91" i="2"/>
  <c r="P131" i="2"/>
  <c r="K116" i="2"/>
  <c r="V54" i="2"/>
  <c r="X63" i="2"/>
  <c r="X66" i="2" s="1"/>
  <c r="W124" i="2"/>
  <c r="O73" i="2"/>
  <c r="O102" i="2" s="1"/>
  <c r="O96" i="2" s="1"/>
  <c r="W48" i="2"/>
  <c r="V125" i="2"/>
  <c r="U56" i="2"/>
  <c r="U97" i="2" s="1"/>
  <c r="X49" i="2"/>
  <c r="W51" i="2" s="1"/>
  <c r="U72" i="2"/>
  <c r="V37" i="2"/>
  <c r="V42" i="2" s="1"/>
  <c r="V44" i="2" s="1"/>
  <c r="X82" i="2"/>
  <c r="X98" i="2"/>
  <c r="X24" i="2"/>
  <c r="X36" i="2"/>
  <c r="V50" i="2"/>
  <c r="V55" i="2" s="1"/>
  <c r="V57" i="2" s="1"/>
  <c r="V132" i="2" s="1"/>
  <c r="X41" i="2"/>
  <c r="X85" i="2"/>
  <c r="X40" i="2"/>
  <c r="X84" i="2"/>
  <c r="Y21" i="2"/>
  <c r="Y79" i="2" s="1"/>
  <c r="Y78" i="2"/>
  <c r="W39" i="2"/>
  <c r="W83" i="2"/>
  <c r="W81" i="2" s="1"/>
  <c r="W86" i="2" s="1"/>
  <c r="W88" i="2" s="1"/>
  <c r="X38" i="2"/>
  <c r="X80" i="2"/>
  <c r="W22" i="2"/>
  <c r="W37" i="2" s="1"/>
  <c r="W42" i="2" s="1"/>
  <c r="W44" i="2" s="1"/>
  <c r="Y23" i="2"/>
  <c r="X43" i="2"/>
  <c r="Z19" i="2"/>
  <c r="Z95" i="2" s="1"/>
  <c r="Z34" i="2"/>
  <c r="Y71" i="2"/>
  <c r="Y35" i="2"/>
  <c r="Y25" i="2"/>
  <c r="Y100" i="2" s="1"/>
  <c r="Y65" i="2"/>
  <c r="Y87" i="2" s="1"/>
  <c r="Y26" i="2"/>
  <c r="Y101" i="2" s="1"/>
  <c r="Z7" i="2"/>
  <c r="AA11" i="2"/>
  <c r="AA17" i="2" s="1"/>
  <c r="AA13" i="2" s="1"/>
  <c r="U103" i="2" l="1"/>
  <c r="U91" i="2"/>
  <c r="Q131" i="2"/>
  <c r="R131" i="2" s="1"/>
  <c r="V86" i="2"/>
  <c r="S103" i="2"/>
  <c r="S91" i="2"/>
  <c r="T103" i="2"/>
  <c r="T91" i="2"/>
  <c r="K118" i="2"/>
  <c r="O94" i="2"/>
  <c r="O153" i="2" s="1"/>
  <c r="O156" i="2" s="1"/>
  <c r="O74" i="2"/>
  <c r="P70" i="2" s="1"/>
  <c r="W54" i="2"/>
  <c r="W50" i="2"/>
  <c r="W55" i="2" s="1"/>
  <c r="W57" i="2" s="1"/>
  <c r="W132" i="2" s="1"/>
  <c r="W125" i="2"/>
  <c r="Y63" i="2"/>
  <c r="Y66" i="2" s="1"/>
  <c r="X124" i="2"/>
  <c r="V56" i="2"/>
  <c r="V97" i="2" s="1"/>
  <c r="X48" i="2"/>
  <c r="V72" i="2"/>
  <c r="Y82" i="2"/>
  <c r="Y98" i="2"/>
  <c r="X39" i="2"/>
  <c r="X99" i="2"/>
  <c r="Y49" i="2"/>
  <c r="X51" i="2" s="1"/>
  <c r="X22" i="2"/>
  <c r="X29" i="2" s="1"/>
  <c r="X83" i="2"/>
  <c r="X81" i="2" s="1"/>
  <c r="X86" i="2" s="1"/>
  <c r="X88" i="2" s="1"/>
  <c r="Y24" i="2"/>
  <c r="Y36" i="2"/>
  <c r="Y41" i="2"/>
  <c r="Y85" i="2"/>
  <c r="Y80" i="2"/>
  <c r="Y40" i="2"/>
  <c r="Y84" i="2"/>
  <c r="Z23" i="2"/>
  <c r="Z78" i="2"/>
  <c r="Y38" i="2"/>
  <c r="W29" i="2"/>
  <c r="Z71" i="2"/>
  <c r="Z35" i="2"/>
  <c r="Y43" i="2"/>
  <c r="AA19" i="2"/>
  <c r="AA95" i="2" s="1"/>
  <c r="AA34" i="2"/>
  <c r="Z21" i="2"/>
  <c r="Z25" i="2"/>
  <c r="Z100" i="2" s="1"/>
  <c r="Z65" i="2"/>
  <c r="Z87" i="2" s="1"/>
  <c r="Z26" i="2"/>
  <c r="Z101" i="2" s="1"/>
  <c r="AA7" i="2"/>
  <c r="AB11" i="2"/>
  <c r="AB17" i="2" s="1"/>
  <c r="AB13" i="2" s="1"/>
  <c r="O162" i="2" l="1"/>
  <c r="O163" i="2" s="1"/>
  <c r="O169" i="2" s="1"/>
  <c r="O157" i="2"/>
  <c r="O168" i="2" s="1"/>
  <c r="V88" i="2"/>
  <c r="S131" i="2"/>
  <c r="T131" i="2" s="1"/>
  <c r="U131" i="2" s="1"/>
  <c r="F91" i="2"/>
  <c r="K126" i="2"/>
  <c r="L112" i="2"/>
  <c r="L130" i="2" s="1"/>
  <c r="L117" i="2"/>
  <c r="O127" i="2"/>
  <c r="W56" i="2"/>
  <c r="W97" i="2" s="1"/>
  <c r="W72" i="2"/>
  <c r="P73" i="2"/>
  <c r="P102" i="2" s="1"/>
  <c r="P96" i="2" s="1"/>
  <c r="P94" i="2" s="1"/>
  <c r="P153" i="2" s="1"/>
  <c r="P156" i="2" s="1"/>
  <c r="P162" i="2" s="1"/>
  <c r="X54" i="2"/>
  <c r="Z63" i="2"/>
  <c r="Y124" i="2"/>
  <c r="Y48" i="2"/>
  <c r="X125" i="2"/>
  <c r="Y39" i="2"/>
  <c r="Y99" i="2"/>
  <c r="Z82" i="2"/>
  <c r="Z98" i="2"/>
  <c r="X50" i="2"/>
  <c r="X55" i="2" s="1"/>
  <c r="X37" i="2"/>
  <c r="X42" i="2" s="1"/>
  <c r="X44" i="2" s="1"/>
  <c r="Y22" i="2"/>
  <c r="Y37" i="2" s="1"/>
  <c r="Y42" i="2" s="1"/>
  <c r="Y44" i="2" s="1"/>
  <c r="Y83" i="2"/>
  <c r="Y81" i="2" s="1"/>
  <c r="Y86" i="2" s="1"/>
  <c r="Y88" i="2" s="1"/>
  <c r="Z38" i="2"/>
  <c r="Z40" i="2"/>
  <c r="Z84" i="2"/>
  <c r="Z24" i="2"/>
  <c r="Z79" i="2"/>
  <c r="Z41" i="2"/>
  <c r="Z85" i="2"/>
  <c r="AA21" i="2"/>
  <c r="AA79" i="2" s="1"/>
  <c r="AA78" i="2"/>
  <c r="AA23" i="2"/>
  <c r="Z49" i="2"/>
  <c r="Y51" i="2" s="1"/>
  <c r="Z36" i="2"/>
  <c r="Z66" i="2"/>
  <c r="Z43" i="2"/>
  <c r="AA71" i="2"/>
  <c r="AA35" i="2"/>
  <c r="AB19" i="2"/>
  <c r="AB95" i="2" s="1"/>
  <c r="AB34" i="2"/>
  <c r="AA25" i="2"/>
  <c r="AA100" i="2" s="1"/>
  <c r="AA65" i="2"/>
  <c r="AA87" i="2" s="1"/>
  <c r="AA26" i="2"/>
  <c r="AA101" i="2" s="1"/>
  <c r="AB7" i="2"/>
  <c r="AB65" i="2" s="1"/>
  <c r="AC11" i="2"/>
  <c r="AC17" i="2" s="1"/>
  <c r="AC13" i="2" s="1"/>
  <c r="P157" i="2" l="1"/>
  <c r="P168" i="2" s="1"/>
  <c r="P163" i="2"/>
  <c r="P169" i="2" s="1"/>
  <c r="V90" i="2"/>
  <c r="V91" i="2" s="1"/>
  <c r="V89" i="2"/>
  <c r="Z80" i="2"/>
  <c r="K123" i="2"/>
  <c r="K134" i="2" s="1"/>
  <c r="L129" i="2"/>
  <c r="L111" i="2"/>
  <c r="L110" i="2" s="1"/>
  <c r="Z48" i="2"/>
  <c r="Y125" i="2"/>
  <c r="AA63" i="2"/>
  <c r="AA66" i="2" s="1"/>
  <c r="Z124" i="2"/>
  <c r="P74" i="2"/>
  <c r="X57" i="2"/>
  <c r="X132" i="2" s="1"/>
  <c r="X72" i="2"/>
  <c r="Z22" i="2"/>
  <c r="Z37" i="2" s="1"/>
  <c r="Z42" i="2" s="1"/>
  <c r="Z44" i="2" s="1"/>
  <c r="Z99" i="2"/>
  <c r="AA82" i="2"/>
  <c r="AA98" i="2"/>
  <c r="Y29" i="2"/>
  <c r="AA24" i="2"/>
  <c r="AA36" i="2"/>
  <c r="AA49" i="2"/>
  <c r="Z51" i="2" s="1"/>
  <c r="AB43" i="2"/>
  <c r="AB87" i="2"/>
  <c r="AB23" i="2"/>
  <c r="AB78" i="2"/>
  <c r="AA80" i="2"/>
  <c r="AA41" i="2"/>
  <c r="AA85" i="2"/>
  <c r="AA40" i="2"/>
  <c r="AA84" i="2"/>
  <c r="AA38" i="2"/>
  <c r="Z39" i="2"/>
  <c r="Z83" i="2"/>
  <c r="Z81" i="2" s="1"/>
  <c r="Z86" i="2" s="1"/>
  <c r="Z88" i="2" s="1"/>
  <c r="AB21" i="2"/>
  <c r="Y50" i="2"/>
  <c r="Y55" i="2" s="1"/>
  <c r="Y57" i="2" s="1"/>
  <c r="Y132" i="2" s="1"/>
  <c r="AC19" i="2"/>
  <c r="AC95" i="2" s="1"/>
  <c r="AC34" i="2"/>
  <c r="AA43" i="2"/>
  <c r="AB71" i="2"/>
  <c r="AB35" i="2"/>
  <c r="AB26" i="2"/>
  <c r="AB101" i="2" s="1"/>
  <c r="AB25" i="2"/>
  <c r="AB100" i="2" s="1"/>
  <c r="AC7" i="2"/>
  <c r="AC65" i="2" s="1"/>
  <c r="AD11" i="2"/>
  <c r="AD17" i="2" s="1"/>
  <c r="AD13" i="2" s="1"/>
  <c r="V131" i="2" l="1"/>
  <c r="V103" i="2"/>
  <c r="W89" i="2"/>
  <c r="X89" i="2" s="1"/>
  <c r="Y89" i="2" s="1"/>
  <c r="W90" i="2"/>
  <c r="X90" i="2" s="1"/>
  <c r="L116" i="2"/>
  <c r="Y54" i="2"/>
  <c r="Y56" i="2" s="1"/>
  <c r="Y97" i="2" s="1"/>
  <c r="Z50" i="2"/>
  <c r="Z55" i="2" s="1"/>
  <c r="Z57" i="2" s="1"/>
  <c r="Z132" i="2" s="1"/>
  <c r="Z125" i="2"/>
  <c r="Z54" i="2"/>
  <c r="AB63" i="2"/>
  <c r="AB66" i="2" s="1"/>
  <c r="AA124" i="2"/>
  <c r="Q70" i="2"/>
  <c r="P127" i="2"/>
  <c r="X56" i="2"/>
  <c r="X97" i="2" s="1"/>
  <c r="Y72" i="2"/>
  <c r="Z29" i="2"/>
  <c r="AB82" i="2"/>
  <c r="AB98" i="2"/>
  <c r="AA39" i="2"/>
  <c r="AA99" i="2"/>
  <c r="AA83" i="2"/>
  <c r="AA81" i="2" s="1"/>
  <c r="AA86" i="2" s="1"/>
  <c r="AA88" i="2" s="1"/>
  <c r="AA22" i="2"/>
  <c r="AA29" i="2" s="1"/>
  <c r="AA48" i="2"/>
  <c r="AB41" i="2"/>
  <c r="AB85" i="2"/>
  <c r="AB38" i="2"/>
  <c r="AB40" i="2"/>
  <c r="AB84" i="2"/>
  <c r="AC21" i="2"/>
  <c r="AC79" i="2" s="1"/>
  <c r="AC78" i="2"/>
  <c r="AB36" i="2"/>
  <c r="AB79" i="2"/>
  <c r="AB80" i="2" s="1"/>
  <c r="AC43" i="2"/>
  <c r="AC87" i="2"/>
  <c r="AB49" i="2"/>
  <c r="AA51" i="2" s="1"/>
  <c r="AB24" i="2"/>
  <c r="AB99" i="2" s="1"/>
  <c r="AC71" i="2"/>
  <c r="AC35" i="2"/>
  <c r="AD19" i="2"/>
  <c r="AD95" i="2" s="1"/>
  <c r="AD34" i="2"/>
  <c r="AC23" i="2"/>
  <c r="AC26" i="2"/>
  <c r="AC101" i="2" s="1"/>
  <c r="AC25" i="2"/>
  <c r="AC100" i="2" s="1"/>
  <c r="AD7" i="2"/>
  <c r="AD65" i="2" s="1"/>
  <c r="AE11" i="2"/>
  <c r="AE17" i="2" s="1"/>
  <c r="AE13" i="2" s="1"/>
  <c r="X103" i="2" l="1"/>
  <c r="X91" i="2"/>
  <c r="W103" i="2"/>
  <c r="W91" i="2"/>
  <c r="Y90" i="2"/>
  <c r="L118" i="2"/>
  <c r="Z72" i="2"/>
  <c r="Z56" i="2"/>
  <c r="Z97" i="2" s="1"/>
  <c r="AA54" i="2"/>
  <c r="AC63" i="2"/>
  <c r="AC66" i="2" s="1"/>
  <c r="AB124" i="2"/>
  <c r="AB48" i="2"/>
  <c r="AA125" i="2"/>
  <c r="Q73" i="2"/>
  <c r="Q102" i="2" s="1"/>
  <c r="Q96" i="2" s="1"/>
  <c r="Q94" i="2" s="1"/>
  <c r="Q153" i="2" s="1"/>
  <c r="Q156" i="2" s="1"/>
  <c r="Q162" i="2" s="1"/>
  <c r="AC82" i="2"/>
  <c r="AC98" i="2"/>
  <c r="AA37" i="2"/>
  <c r="AA42" i="2" s="1"/>
  <c r="AA44" i="2" s="1"/>
  <c r="AC24" i="2"/>
  <c r="AC36" i="2"/>
  <c r="AC49" i="2"/>
  <c r="AB51" i="2" s="1"/>
  <c r="AC38" i="2"/>
  <c r="AC80" i="2"/>
  <c r="Z89" i="2"/>
  <c r="AC40" i="2"/>
  <c r="AC84" i="2"/>
  <c r="AD21" i="2"/>
  <c r="AD79" i="2" s="1"/>
  <c r="AD78" i="2"/>
  <c r="AC41" i="2"/>
  <c r="AC85" i="2"/>
  <c r="AD43" i="2"/>
  <c r="AD87" i="2"/>
  <c r="AB39" i="2"/>
  <c r="AB83" i="2"/>
  <c r="AB81" i="2" s="1"/>
  <c r="AB86" i="2" s="1"/>
  <c r="AA50" i="2"/>
  <c r="AA55" i="2" s="1"/>
  <c r="AB22" i="2"/>
  <c r="AB29" i="2" s="1"/>
  <c r="AD23" i="2"/>
  <c r="AD71" i="2"/>
  <c r="AD35" i="2"/>
  <c r="AE19" i="2"/>
  <c r="AE95" i="2" s="1"/>
  <c r="AE34" i="2"/>
  <c r="AD26" i="2"/>
  <c r="AD101" i="2" s="1"/>
  <c r="AD25" i="2"/>
  <c r="AD100" i="2" s="1"/>
  <c r="AE7" i="2"/>
  <c r="AE65" i="2" s="1"/>
  <c r="AF11" i="2"/>
  <c r="AF17" i="2" s="1"/>
  <c r="AF13" i="2" s="1"/>
  <c r="Q157" i="2" l="1"/>
  <c r="Q168" i="2" s="1"/>
  <c r="Q163" i="2"/>
  <c r="Q169" i="2" s="1"/>
  <c r="W131" i="2"/>
  <c r="Y103" i="2"/>
  <c r="Y91" i="2"/>
  <c r="AB88" i="2"/>
  <c r="Z90" i="2"/>
  <c r="M112" i="2"/>
  <c r="M111" i="2" s="1"/>
  <c r="L126" i="2"/>
  <c r="M117" i="2"/>
  <c r="AC48" i="2"/>
  <c r="AB125" i="2"/>
  <c r="Q74" i="2"/>
  <c r="AD63" i="2"/>
  <c r="AD66" i="2" s="1"/>
  <c r="AC124" i="2"/>
  <c r="AA57" i="2"/>
  <c r="AA132" i="2" s="1"/>
  <c r="AA72" i="2"/>
  <c r="AD82" i="2"/>
  <c r="AD98" i="2"/>
  <c r="AC39" i="2"/>
  <c r="AC99" i="2"/>
  <c r="AC22" i="2"/>
  <c r="AC29" i="2" s="1"/>
  <c r="AC83" i="2"/>
  <c r="AC81" i="2" s="1"/>
  <c r="AC86" i="2" s="1"/>
  <c r="AC88" i="2" s="1"/>
  <c r="AB50" i="2"/>
  <c r="AB55" i="2" s="1"/>
  <c r="AB57" i="2" s="1"/>
  <c r="AB132" i="2" s="1"/>
  <c r="AD36" i="2"/>
  <c r="AD49" i="2"/>
  <c r="AC51" i="2" s="1"/>
  <c r="AD80" i="2"/>
  <c r="AA89" i="2"/>
  <c r="AD41" i="2"/>
  <c r="AD85" i="2"/>
  <c r="AD38" i="2"/>
  <c r="AE43" i="2"/>
  <c r="AE87" i="2"/>
  <c r="AD24" i="2"/>
  <c r="AD40" i="2"/>
  <c r="AD84" i="2"/>
  <c r="AE21" i="2"/>
  <c r="AE79" i="2" s="1"/>
  <c r="AE78" i="2"/>
  <c r="AE23" i="2"/>
  <c r="AB37" i="2"/>
  <c r="AB42" i="2" s="1"/>
  <c r="AB44" i="2" s="1"/>
  <c r="AF19" i="2"/>
  <c r="AF34" i="2"/>
  <c r="AE71" i="2"/>
  <c r="AE35" i="2"/>
  <c r="AE26" i="2"/>
  <c r="AE101" i="2" s="1"/>
  <c r="AE25" i="2"/>
  <c r="AE100" i="2" s="1"/>
  <c r="AF7" i="2"/>
  <c r="AF65" i="2" s="1"/>
  <c r="AG11" i="2"/>
  <c r="AG17" i="2" s="1"/>
  <c r="AG13" i="2" s="1"/>
  <c r="X131" i="2" l="1"/>
  <c r="Y131" i="2" s="1"/>
  <c r="Z91" i="2"/>
  <c r="Z103" i="2"/>
  <c r="AA90" i="2"/>
  <c r="L123" i="2"/>
  <c r="L134" i="2" s="1"/>
  <c r="M130" i="2"/>
  <c r="M110" i="2"/>
  <c r="AC54" i="2"/>
  <c r="AE63" i="2"/>
  <c r="AE66" i="2" s="1"/>
  <c r="AD124" i="2"/>
  <c r="R70" i="2"/>
  <c r="Q127" i="2"/>
  <c r="AD48" i="2"/>
  <c r="AC125" i="2"/>
  <c r="AB54" i="2"/>
  <c r="AB56" i="2" s="1"/>
  <c r="AB97" i="2" s="1"/>
  <c r="AA56" i="2"/>
  <c r="AA97" i="2" s="1"/>
  <c r="AB72" i="2"/>
  <c r="AE82" i="2"/>
  <c r="AE98" i="2"/>
  <c r="AF78" i="2"/>
  <c r="AF95" i="2"/>
  <c r="AD22" i="2"/>
  <c r="AD37" i="2" s="1"/>
  <c r="AD42" i="2" s="1"/>
  <c r="AD44" i="2" s="1"/>
  <c r="AD99" i="2"/>
  <c r="AC37" i="2"/>
  <c r="AC42" i="2" s="1"/>
  <c r="AC44" i="2" s="1"/>
  <c r="AC50" i="2"/>
  <c r="AC55" i="2" s="1"/>
  <c r="AC57" i="2" s="1"/>
  <c r="AC132" i="2" s="1"/>
  <c r="AE36" i="2"/>
  <c r="AE41" i="2"/>
  <c r="AE85" i="2"/>
  <c r="AE49" i="2"/>
  <c r="AD51" i="2" s="1"/>
  <c r="AF43" i="2"/>
  <c r="AF87" i="2"/>
  <c r="AE24" i="2"/>
  <c r="AE38" i="2"/>
  <c r="AE40" i="2"/>
  <c r="AE84" i="2"/>
  <c r="AE80" i="2"/>
  <c r="AD39" i="2"/>
  <c r="AD83" i="2"/>
  <c r="AD81" i="2" s="1"/>
  <c r="AD86" i="2" s="1"/>
  <c r="AB89" i="2"/>
  <c r="AF71" i="2"/>
  <c r="AF35" i="2"/>
  <c r="AG19" i="2"/>
  <c r="AG34" i="2"/>
  <c r="AF23" i="2"/>
  <c r="AF21" i="2"/>
  <c r="AF26" i="2"/>
  <c r="AF101" i="2" s="1"/>
  <c r="AF25" i="2"/>
  <c r="AF100" i="2" s="1"/>
  <c r="AG7" i="2"/>
  <c r="AG65" i="2" s="1"/>
  <c r="AH11" i="2"/>
  <c r="AH17" i="2" s="1"/>
  <c r="AH13" i="2" s="1"/>
  <c r="AD88" i="2" l="1"/>
  <c r="AA91" i="2"/>
  <c r="AB90" i="2"/>
  <c r="AA103" i="2"/>
  <c r="Z131" i="2"/>
  <c r="M129" i="2"/>
  <c r="M116" i="2"/>
  <c r="AF63" i="2"/>
  <c r="AF66" i="2" s="1"/>
  <c r="AE124" i="2"/>
  <c r="AE48" i="2"/>
  <c r="AD125" i="2"/>
  <c r="AD54" i="2"/>
  <c r="R73" i="2"/>
  <c r="R102" i="2" s="1"/>
  <c r="R96" i="2" s="1"/>
  <c r="R94" i="2" s="1"/>
  <c r="R153" i="2" s="1"/>
  <c r="R156" i="2" s="1"/>
  <c r="R162" i="2" s="1"/>
  <c r="AC56" i="2"/>
  <c r="AC97" i="2" s="1"/>
  <c r="AC72" i="2"/>
  <c r="AD29" i="2"/>
  <c r="AF82" i="2"/>
  <c r="AF98" i="2"/>
  <c r="AE22" i="2"/>
  <c r="AE37" i="2" s="1"/>
  <c r="AE42" i="2" s="1"/>
  <c r="AE44" i="2" s="1"/>
  <c r="AE99" i="2"/>
  <c r="AG21" i="2"/>
  <c r="AG79" i="2" s="1"/>
  <c r="AG95" i="2"/>
  <c r="AD50" i="2"/>
  <c r="AD55" i="2" s="1"/>
  <c r="AD57" i="2" s="1"/>
  <c r="AD132" i="2" s="1"/>
  <c r="AG23" i="2"/>
  <c r="AG78" i="2"/>
  <c r="AG43" i="2"/>
  <c r="AG87" i="2"/>
  <c r="AF24" i="2"/>
  <c r="AF79" i="2"/>
  <c r="AF80" i="2" s="1"/>
  <c r="AC89" i="2"/>
  <c r="AE39" i="2"/>
  <c r="AE83" i="2"/>
  <c r="AE81" i="2" s="1"/>
  <c r="AE86" i="2" s="1"/>
  <c r="AE88" i="2" s="1"/>
  <c r="AF41" i="2"/>
  <c r="AF85" i="2"/>
  <c r="AF40" i="2"/>
  <c r="AF84" i="2"/>
  <c r="AF38" i="2"/>
  <c r="AG71" i="2"/>
  <c r="AG35" i="2"/>
  <c r="AH19" i="2"/>
  <c r="AH95" i="2" s="1"/>
  <c r="AH34" i="2"/>
  <c r="AF49" i="2"/>
  <c r="AE51" i="2" s="1"/>
  <c r="AF36" i="2"/>
  <c r="AG26" i="2"/>
  <c r="AG101" i="2" s="1"/>
  <c r="AG25" i="2"/>
  <c r="AG100" i="2" s="1"/>
  <c r="AH7" i="2"/>
  <c r="AH65" i="2" s="1"/>
  <c r="AI11" i="2"/>
  <c r="AI17" i="2" s="1"/>
  <c r="AI13" i="2" s="1"/>
  <c r="R157" i="2" l="1"/>
  <c r="R168" i="2" s="1"/>
  <c r="R163" i="2"/>
  <c r="R169" i="2" s="1"/>
  <c r="AA131" i="2"/>
  <c r="AB103" i="2"/>
  <c r="AB91" i="2"/>
  <c r="AC90" i="2"/>
  <c r="M118" i="2"/>
  <c r="AE54" i="2"/>
  <c r="AG63" i="2"/>
  <c r="AG66" i="2" s="1"/>
  <c r="AF124" i="2"/>
  <c r="AE50" i="2"/>
  <c r="AE55" i="2" s="1"/>
  <c r="AE57" i="2" s="1"/>
  <c r="AE132" i="2" s="1"/>
  <c r="AE125" i="2"/>
  <c r="R74" i="2"/>
  <c r="AD56" i="2"/>
  <c r="AD97" i="2" s="1"/>
  <c r="AD72" i="2"/>
  <c r="AE29" i="2"/>
  <c r="AG49" i="2"/>
  <c r="AF51" i="2" s="1"/>
  <c r="AG24" i="2"/>
  <c r="AG99" i="2" s="1"/>
  <c r="AF22" i="2"/>
  <c r="AF37" i="2" s="1"/>
  <c r="AF42" i="2" s="1"/>
  <c r="AF44" i="2" s="1"/>
  <c r="AF99" i="2"/>
  <c r="AG82" i="2"/>
  <c r="AG98" i="2"/>
  <c r="AG36" i="2"/>
  <c r="AG80" i="2"/>
  <c r="AG41" i="2"/>
  <c r="AG85" i="2"/>
  <c r="AF39" i="2"/>
  <c r="AF83" i="2"/>
  <c r="AF81" i="2" s="1"/>
  <c r="AF86" i="2" s="1"/>
  <c r="AF88" i="2" s="1"/>
  <c r="AG38" i="2"/>
  <c r="AG40" i="2"/>
  <c r="AG84" i="2"/>
  <c r="AH23" i="2"/>
  <c r="AH78" i="2"/>
  <c r="AD89" i="2"/>
  <c r="AH43" i="2"/>
  <c r="AH87" i="2"/>
  <c r="AH21" i="2"/>
  <c r="AF48" i="2"/>
  <c r="AI19" i="2"/>
  <c r="AI95" i="2" s="1"/>
  <c r="AI34" i="2"/>
  <c r="AH71" i="2"/>
  <c r="AH35" i="2"/>
  <c r="AH26" i="2"/>
  <c r="AH101" i="2" s="1"/>
  <c r="AH25" i="2"/>
  <c r="AH100" i="2" s="1"/>
  <c r="AI7" i="2"/>
  <c r="AI65" i="2" s="1"/>
  <c r="AJ11" i="2"/>
  <c r="AJ17" i="2" s="1"/>
  <c r="AJ13" i="2" s="1"/>
  <c r="AC103" i="2" l="1"/>
  <c r="AC91" i="2"/>
  <c r="AB131" i="2"/>
  <c r="AD90" i="2"/>
  <c r="N117" i="2"/>
  <c r="N112" i="2"/>
  <c r="N130" i="2" s="1"/>
  <c r="M126" i="2"/>
  <c r="AE72" i="2"/>
  <c r="AF54" i="2"/>
  <c r="AE56" i="2"/>
  <c r="AE97" i="2" s="1"/>
  <c r="S70" i="2"/>
  <c r="R127" i="2"/>
  <c r="AH63" i="2"/>
  <c r="AH66" i="2" s="1"/>
  <c r="AG124" i="2"/>
  <c r="AG48" i="2"/>
  <c r="AF125" i="2"/>
  <c r="AF29" i="2"/>
  <c r="AG22" i="2"/>
  <c r="AG37" i="2" s="1"/>
  <c r="AG42" i="2" s="1"/>
  <c r="AG44" i="2" s="1"/>
  <c r="AG83" i="2"/>
  <c r="AG81" i="2" s="1"/>
  <c r="AG86" i="2" s="1"/>
  <c r="AG88" i="2" s="1"/>
  <c r="AF50" i="2"/>
  <c r="AF55" i="2" s="1"/>
  <c r="AG39" i="2"/>
  <c r="AH82" i="2"/>
  <c r="AH98" i="2"/>
  <c r="AE89" i="2"/>
  <c r="AH40" i="2"/>
  <c r="AH84" i="2"/>
  <c r="AI23" i="2"/>
  <c r="AI78" i="2"/>
  <c r="AH49" i="2"/>
  <c r="AG51" i="2" s="1"/>
  <c r="AH79" i="2"/>
  <c r="AH38" i="2"/>
  <c r="AH41" i="2"/>
  <c r="AH85" i="2"/>
  <c r="AI43" i="2"/>
  <c r="AI87" i="2"/>
  <c r="AI21" i="2"/>
  <c r="AH24" i="2"/>
  <c r="AH99" i="2" s="1"/>
  <c r="AH36" i="2"/>
  <c r="AI71" i="2"/>
  <c r="AI35" i="2"/>
  <c r="AJ19" i="2"/>
  <c r="AJ95" i="2" s="1"/>
  <c r="AJ34" i="2"/>
  <c r="AI26" i="2"/>
  <c r="AI101" i="2" s="1"/>
  <c r="AI25" i="2"/>
  <c r="AI100" i="2" s="1"/>
  <c r="AJ7" i="2"/>
  <c r="AJ65" i="2" s="1"/>
  <c r="AK11" i="2"/>
  <c r="AK17" i="2" s="1"/>
  <c r="AK13" i="2" s="1"/>
  <c r="AD91" i="2" l="1"/>
  <c r="AD103" i="2"/>
  <c r="AH80" i="2"/>
  <c r="AE90" i="2"/>
  <c r="AC131" i="2"/>
  <c r="M123" i="2"/>
  <c r="M134" i="2" s="1"/>
  <c r="N129" i="2"/>
  <c r="N111" i="2"/>
  <c r="N110" i="2" s="1"/>
  <c r="AI63" i="2"/>
  <c r="AI66" i="2" s="1"/>
  <c r="AH124" i="2"/>
  <c r="S73" i="2"/>
  <c r="S102" i="2" s="1"/>
  <c r="S96" i="2" s="1"/>
  <c r="S94" i="2" s="1"/>
  <c r="S153" i="2" s="1"/>
  <c r="S156" i="2" s="1"/>
  <c r="S162" i="2" s="1"/>
  <c r="AG50" i="2"/>
  <c r="AG55" i="2" s="1"/>
  <c r="AG57" i="2" s="1"/>
  <c r="AG132" i="2" s="1"/>
  <c r="AG125" i="2"/>
  <c r="AG29" i="2"/>
  <c r="AF57" i="2"/>
  <c r="AF132" i="2" s="1"/>
  <c r="AF72" i="2"/>
  <c r="AI82" i="2"/>
  <c r="AI98" i="2"/>
  <c r="AH48" i="2"/>
  <c r="AI41" i="2"/>
  <c r="AI85" i="2"/>
  <c r="AI38" i="2"/>
  <c r="AJ43" i="2"/>
  <c r="AJ87" i="2"/>
  <c r="AI40" i="2"/>
  <c r="AI84" i="2"/>
  <c r="AJ21" i="2"/>
  <c r="AJ79" i="2" s="1"/>
  <c r="AJ78" i="2"/>
  <c r="AI49" i="2"/>
  <c r="AH51" i="2" s="1"/>
  <c r="AI79" i="2"/>
  <c r="AI80" i="2" s="1"/>
  <c r="AF89" i="2"/>
  <c r="AH39" i="2"/>
  <c r="AH83" i="2"/>
  <c r="AI24" i="2"/>
  <c r="AI99" i="2" s="1"/>
  <c r="AH22" i="2"/>
  <c r="AH29" i="2" s="1"/>
  <c r="AI36" i="2"/>
  <c r="AJ23" i="2"/>
  <c r="AK19" i="2"/>
  <c r="AK95" i="2" s="1"/>
  <c r="AK34" i="2"/>
  <c r="AJ71" i="2"/>
  <c r="AJ35" i="2"/>
  <c r="AJ26" i="2"/>
  <c r="AJ101" i="2" s="1"/>
  <c r="AJ25" i="2"/>
  <c r="AJ100" i="2" s="1"/>
  <c r="AL11" i="2"/>
  <c r="AL17" i="2" s="1"/>
  <c r="AL13" i="2" s="1"/>
  <c r="AK7" i="2"/>
  <c r="AK65" i="2" s="1"/>
  <c r="S157" i="2" l="1"/>
  <c r="S168" i="2" s="1"/>
  <c r="S163" i="2"/>
  <c r="S169" i="2" s="1"/>
  <c r="AD131" i="2"/>
  <c r="AH81" i="2"/>
  <c r="AE91" i="2"/>
  <c r="AF90" i="2"/>
  <c r="AE103" i="2"/>
  <c r="N116" i="2"/>
  <c r="AG72" i="2"/>
  <c r="AG54" i="2"/>
  <c r="AG56" i="2" s="1"/>
  <c r="AG97" i="2" s="1"/>
  <c r="AH54" i="2"/>
  <c r="AJ63" i="2"/>
  <c r="AJ66" i="2" s="1"/>
  <c r="AI124" i="2"/>
  <c r="AI48" i="2"/>
  <c r="AH125" i="2"/>
  <c r="S74" i="2"/>
  <c r="AF56" i="2"/>
  <c r="AF97" i="2" s="1"/>
  <c r="AJ82" i="2"/>
  <c r="AJ98" i="2"/>
  <c r="AJ49" i="2"/>
  <c r="AI51" i="2" s="1"/>
  <c r="AH50" i="2"/>
  <c r="AH55" i="2" s="1"/>
  <c r="AJ80" i="2"/>
  <c r="AJ40" i="2"/>
  <c r="AJ84" i="2"/>
  <c r="AJ41" i="2"/>
  <c r="AJ85" i="2"/>
  <c r="AK23" i="2"/>
  <c r="AK78" i="2"/>
  <c r="AK43" i="2"/>
  <c r="AK87" i="2"/>
  <c r="AJ24" i="2"/>
  <c r="AJ36" i="2"/>
  <c r="AJ38" i="2"/>
  <c r="AI39" i="2"/>
  <c r="AI83" i="2"/>
  <c r="AI81" i="2" s="1"/>
  <c r="AI86" i="2" s="1"/>
  <c r="AI88" i="2" s="1"/>
  <c r="AG89" i="2"/>
  <c r="AI22" i="2"/>
  <c r="AI37" i="2" s="1"/>
  <c r="AI42" i="2" s="1"/>
  <c r="AI44" i="2" s="1"/>
  <c r="AH37" i="2"/>
  <c r="AH42" i="2" s="1"/>
  <c r="AH44" i="2" s="1"/>
  <c r="AK71" i="2"/>
  <c r="AK35" i="2"/>
  <c r="AL19" i="2"/>
  <c r="AL95" i="2" s="1"/>
  <c r="AL34" i="2"/>
  <c r="AK21" i="2"/>
  <c r="AK26" i="2"/>
  <c r="AK101" i="2" s="1"/>
  <c r="AK25" i="2"/>
  <c r="AK100" i="2" s="1"/>
  <c r="AL7" i="2"/>
  <c r="AL65" i="2" s="1"/>
  <c r="AM11" i="2"/>
  <c r="AM17" i="2" s="1"/>
  <c r="AM13" i="2" s="1"/>
  <c r="AE131" i="2" l="1"/>
  <c r="AF103" i="2"/>
  <c r="AG90" i="2"/>
  <c r="AF91" i="2"/>
  <c r="AH86" i="2"/>
  <c r="N118" i="2"/>
  <c r="AI50" i="2"/>
  <c r="AI55" i="2" s="1"/>
  <c r="AI57" i="2" s="1"/>
  <c r="AI132" i="2" s="1"/>
  <c r="AI125" i="2"/>
  <c r="T70" i="2"/>
  <c r="S127" i="2"/>
  <c r="AK63" i="2"/>
  <c r="AK66" i="2" s="1"/>
  <c r="AJ124" i="2"/>
  <c r="AH57" i="2"/>
  <c r="AH132" i="2" s="1"/>
  <c r="AH72" i="2"/>
  <c r="AJ22" i="2"/>
  <c r="AJ29" i="2" s="1"/>
  <c r="AJ99" i="2"/>
  <c r="AK82" i="2"/>
  <c r="AK98" i="2"/>
  <c r="AJ48" i="2"/>
  <c r="AI29" i="2"/>
  <c r="AK38" i="2"/>
  <c r="AL43" i="2"/>
  <c r="AL87" i="2"/>
  <c r="AK41" i="2"/>
  <c r="AK85" i="2"/>
  <c r="AK24" i="2"/>
  <c r="AK79" i="2"/>
  <c r="AL21" i="2"/>
  <c r="AL79" i="2" s="1"/>
  <c r="AL78" i="2"/>
  <c r="AK40" i="2"/>
  <c r="AK84" i="2"/>
  <c r="AJ39" i="2"/>
  <c r="AJ83" i="2"/>
  <c r="AJ81" i="2" s="1"/>
  <c r="AJ86" i="2" s="1"/>
  <c r="AJ88" i="2" s="1"/>
  <c r="AL23" i="2"/>
  <c r="AL71" i="2"/>
  <c r="AL35" i="2"/>
  <c r="AM19" i="2"/>
  <c r="AM95" i="2" s="1"/>
  <c r="AM34" i="2"/>
  <c r="AK49" i="2"/>
  <c r="AJ51" i="2" s="1"/>
  <c r="AJ125" i="2" s="1"/>
  <c r="AK36" i="2"/>
  <c r="AL26" i="2"/>
  <c r="AL101" i="2" s="1"/>
  <c r="AL25" i="2"/>
  <c r="AL100" i="2" s="1"/>
  <c r="AM7" i="2"/>
  <c r="AM65" i="2" s="1"/>
  <c r="AN11" i="2"/>
  <c r="AN17" i="2" s="1"/>
  <c r="AN13" i="2" s="1"/>
  <c r="AF131" i="2" l="1"/>
  <c r="AG91" i="2"/>
  <c r="AG103" i="2"/>
  <c r="AK80" i="2"/>
  <c r="AH88" i="2"/>
  <c r="O112" i="2"/>
  <c r="O130" i="2" s="1"/>
  <c r="O129" i="2" s="1"/>
  <c r="O117" i="2"/>
  <c r="N126" i="2"/>
  <c r="AI72" i="2"/>
  <c r="AI54" i="2"/>
  <c r="AI56" i="2" s="1"/>
  <c r="AI97" i="2" s="1"/>
  <c r="T73" i="2"/>
  <c r="T102" i="2" s="1"/>
  <c r="T96" i="2" s="1"/>
  <c r="T94" i="2" s="1"/>
  <c r="T153" i="2" s="1"/>
  <c r="T156" i="2" s="1"/>
  <c r="T162" i="2" s="1"/>
  <c r="AJ54" i="2"/>
  <c r="AL63" i="2"/>
  <c r="AL66" i="2" s="1"/>
  <c r="AK124" i="2"/>
  <c r="AH56" i="2"/>
  <c r="AH97" i="2" s="1"/>
  <c r="AJ50" i="2"/>
  <c r="AJ55" i="2" s="1"/>
  <c r="AJ37" i="2"/>
  <c r="AJ42" i="2" s="1"/>
  <c r="AJ44" i="2" s="1"/>
  <c r="AL82" i="2"/>
  <c r="AL98" i="2"/>
  <c r="AK22" i="2"/>
  <c r="AK29" i="2" s="1"/>
  <c r="AK99" i="2"/>
  <c r="AL36" i="2"/>
  <c r="AL49" i="2"/>
  <c r="AK51" i="2" s="1"/>
  <c r="AL24" i="2"/>
  <c r="AM43" i="2"/>
  <c r="AM87" i="2"/>
  <c r="AL40" i="2"/>
  <c r="AL84" i="2"/>
  <c r="AM21" i="2"/>
  <c r="AM79" i="2" s="1"/>
  <c r="AM78" i="2"/>
  <c r="AL41" i="2"/>
  <c r="AL85" i="2"/>
  <c r="AL38" i="2"/>
  <c r="AL80" i="2"/>
  <c r="AK39" i="2"/>
  <c r="AK83" i="2"/>
  <c r="AK81" i="2" s="1"/>
  <c r="AM23" i="2"/>
  <c r="AK48" i="2"/>
  <c r="AN19" i="2"/>
  <c r="AN95" i="2" s="1"/>
  <c r="AN34" i="2"/>
  <c r="AM71" i="2"/>
  <c r="AM35" i="2"/>
  <c r="AM26" i="2"/>
  <c r="AM101" i="2" s="1"/>
  <c r="AM25" i="2"/>
  <c r="AM100" i="2" s="1"/>
  <c r="AN7" i="2"/>
  <c r="AN65" i="2" s="1"/>
  <c r="AO11" i="2"/>
  <c r="AO17" i="2" s="1"/>
  <c r="AO13" i="2" s="1"/>
  <c r="T157" i="2" l="1"/>
  <c r="T168" i="2" s="1"/>
  <c r="T163" i="2"/>
  <c r="T169" i="2" s="1"/>
  <c r="AG131" i="2"/>
  <c r="AK86" i="2"/>
  <c r="AH90" i="2"/>
  <c r="AH91" i="2" s="1"/>
  <c r="AH89" i="2"/>
  <c r="N123" i="2"/>
  <c r="N134" i="2" s="1"/>
  <c r="O111" i="2"/>
  <c r="O110" i="2" s="1"/>
  <c r="O116" i="2" s="1"/>
  <c r="O118" i="2" s="1"/>
  <c r="P112" i="2" s="1"/>
  <c r="AL48" i="2"/>
  <c r="AK125" i="2"/>
  <c r="AM63" i="2"/>
  <c r="AM66" i="2" s="1"/>
  <c r="AL124" i="2"/>
  <c r="T74" i="2"/>
  <c r="AJ57" i="2"/>
  <c r="AJ132" i="2" s="1"/>
  <c r="AJ72" i="2"/>
  <c r="AK37" i="2"/>
  <c r="AK42" i="2" s="1"/>
  <c r="AK44" i="2" s="1"/>
  <c r="AL39" i="2"/>
  <c r="AL99" i="2"/>
  <c r="AM82" i="2"/>
  <c r="AM98" i="2"/>
  <c r="AM36" i="2"/>
  <c r="AL22" i="2"/>
  <c r="AL29" i="2" s="1"/>
  <c r="AK50" i="2"/>
  <c r="AK55" i="2" s="1"/>
  <c r="AK57" i="2" s="1"/>
  <c r="AK132" i="2" s="1"/>
  <c r="AM49" i="2"/>
  <c r="AL51" i="2" s="1"/>
  <c r="AL83" i="2"/>
  <c r="AM24" i="2"/>
  <c r="AN43" i="2"/>
  <c r="AN87" i="2"/>
  <c r="AN21" i="2"/>
  <c r="AN79" i="2" s="1"/>
  <c r="AN78" i="2"/>
  <c r="AM40" i="2"/>
  <c r="AM84" i="2"/>
  <c r="AM38" i="2"/>
  <c r="AM80" i="2"/>
  <c r="AM41" i="2"/>
  <c r="AM85" i="2"/>
  <c r="AN23" i="2"/>
  <c r="AN71" i="2"/>
  <c r="AN35" i="2"/>
  <c r="AO19" i="2"/>
  <c r="AO95" i="2" s="1"/>
  <c r="AO34" i="2"/>
  <c r="AN26" i="2"/>
  <c r="AN101" i="2" s="1"/>
  <c r="AN25" i="2"/>
  <c r="AN100" i="2" s="1"/>
  <c r="AO7" i="2"/>
  <c r="AO65" i="2" s="1"/>
  <c r="AP11" i="2"/>
  <c r="AP17" i="2" s="1"/>
  <c r="AP13" i="2" s="1"/>
  <c r="AI90" i="2" l="1"/>
  <c r="AJ90" i="2" s="1"/>
  <c r="AH131" i="2"/>
  <c r="AL81" i="2"/>
  <c r="AK88" i="2"/>
  <c r="AH103" i="2"/>
  <c r="AI89" i="2"/>
  <c r="AJ89" i="2" s="1"/>
  <c r="P117" i="2"/>
  <c r="O126" i="2"/>
  <c r="O123" i="2" s="1"/>
  <c r="O134" i="2" s="1"/>
  <c r="P130" i="2"/>
  <c r="P129" i="2" s="1"/>
  <c r="P111" i="2"/>
  <c r="P110" i="2" s="1"/>
  <c r="P116" i="2" s="1"/>
  <c r="AL54" i="2"/>
  <c r="U70" i="2"/>
  <c r="T127" i="2"/>
  <c r="AN63" i="2"/>
  <c r="AN66" i="2" s="1"/>
  <c r="AM124" i="2"/>
  <c r="AM48" i="2"/>
  <c r="AL125" i="2"/>
  <c r="AK54" i="2"/>
  <c r="AK56" i="2" s="1"/>
  <c r="AK97" i="2" s="1"/>
  <c r="AJ56" i="2"/>
  <c r="AJ97" i="2" s="1"/>
  <c r="AK72" i="2"/>
  <c r="AN82" i="2"/>
  <c r="AN98" i="2"/>
  <c r="AM22" i="2"/>
  <c r="AM29" i="2" s="1"/>
  <c r="AM99" i="2"/>
  <c r="AL37" i="2"/>
  <c r="AL42" i="2" s="1"/>
  <c r="AL44" i="2" s="1"/>
  <c r="AN24" i="2"/>
  <c r="AM83" i="2"/>
  <c r="AM81" i="2" s="1"/>
  <c r="AM86" i="2" s="1"/>
  <c r="AM88" i="2" s="1"/>
  <c r="AM39" i="2"/>
  <c r="AL50" i="2"/>
  <c r="AL55" i="2" s="1"/>
  <c r="AL57" i="2" s="1"/>
  <c r="AL132" i="2" s="1"/>
  <c r="AN49" i="2"/>
  <c r="AM51" i="2" s="1"/>
  <c r="AN40" i="2"/>
  <c r="AN84" i="2"/>
  <c r="AO21" i="2"/>
  <c r="AO79" i="2" s="1"/>
  <c r="AO78" i="2"/>
  <c r="AN41" i="2"/>
  <c r="AN85" i="2"/>
  <c r="AN38" i="2"/>
  <c r="AO43" i="2"/>
  <c r="AO87" i="2"/>
  <c r="AN36" i="2"/>
  <c r="AN80" i="2"/>
  <c r="AO23" i="2"/>
  <c r="AP19" i="2"/>
  <c r="AP95" i="2" s="1"/>
  <c r="AP34" i="2"/>
  <c r="AO71" i="2"/>
  <c r="AO35" i="2"/>
  <c r="AO26" i="2"/>
  <c r="AO101" i="2" s="1"/>
  <c r="AO25" i="2"/>
  <c r="AO100" i="2" s="1"/>
  <c r="AP7" i="2"/>
  <c r="AP65" i="2" s="1"/>
  <c r="AP87" i="2" s="1"/>
  <c r="AQ11" i="2"/>
  <c r="AQ17" i="2" s="1"/>
  <c r="AQ13" i="2" s="1"/>
  <c r="AK89" i="2" l="1"/>
  <c r="AI103" i="2"/>
  <c r="AI91" i="2"/>
  <c r="AI131" i="2" s="1"/>
  <c r="AL86" i="2"/>
  <c r="AJ103" i="2"/>
  <c r="AJ91" i="2"/>
  <c r="AK90" i="2"/>
  <c r="P118" i="2"/>
  <c r="Q117" i="2" s="1"/>
  <c r="AO63" i="2"/>
  <c r="AO66" i="2" s="1"/>
  <c r="AN124" i="2"/>
  <c r="AM54" i="2"/>
  <c r="U73" i="2"/>
  <c r="U102" i="2" s="1"/>
  <c r="U96" i="2" s="1"/>
  <c r="U94" i="2" s="1"/>
  <c r="U153" i="2" s="1"/>
  <c r="U156" i="2" s="1"/>
  <c r="U162" i="2" s="1"/>
  <c r="AN48" i="2"/>
  <c r="AM125" i="2"/>
  <c r="AL56" i="2"/>
  <c r="AL97" i="2" s="1"/>
  <c r="AL72" i="2"/>
  <c r="AM37" i="2"/>
  <c r="AM42" i="2" s="1"/>
  <c r="AM44" i="2" s="1"/>
  <c r="AO82" i="2"/>
  <c r="AO98" i="2"/>
  <c r="AN83" i="2"/>
  <c r="AN81" i="2" s="1"/>
  <c r="AN86" i="2" s="1"/>
  <c r="AN88" i="2" s="1"/>
  <c r="AN99" i="2"/>
  <c r="AN22" i="2"/>
  <c r="AN29" i="2" s="1"/>
  <c r="AN39" i="2"/>
  <c r="AM50" i="2"/>
  <c r="AM55" i="2" s="1"/>
  <c r="AM57" i="2" s="1"/>
  <c r="AM132" i="2" s="1"/>
  <c r="AO36" i="2"/>
  <c r="AO80" i="2"/>
  <c r="AO38" i="2"/>
  <c r="AO49" i="2"/>
  <c r="AN51" i="2" s="1"/>
  <c r="AO40" i="2"/>
  <c r="AO84" i="2"/>
  <c r="AP21" i="2"/>
  <c r="AP79" i="2" s="1"/>
  <c r="AP78" i="2"/>
  <c r="AO41" i="2"/>
  <c r="AO85" i="2"/>
  <c r="AO24" i="2"/>
  <c r="AO99" i="2" s="1"/>
  <c r="AP23" i="2"/>
  <c r="AQ19" i="2"/>
  <c r="AQ34" i="2"/>
  <c r="AP43" i="2"/>
  <c r="AP71" i="2"/>
  <c r="AP35" i="2"/>
  <c r="AP26" i="2"/>
  <c r="AP101" i="2" s="1"/>
  <c r="AP25" i="2"/>
  <c r="AP100" i="2" s="1"/>
  <c r="AQ7" i="2"/>
  <c r="AQ65" i="2" s="1"/>
  <c r="AQ87" i="2" s="1"/>
  <c r="AR11" i="2"/>
  <c r="AR17" i="2" s="1"/>
  <c r="AR13" i="2" s="1"/>
  <c r="U157" i="2" l="1"/>
  <c r="U168" i="2" s="1"/>
  <c r="U163" i="2"/>
  <c r="U169" i="2" s="1"/>
  <c r="AJ131" i="2"/>
  <c r="AL88" i="2"/>
  <c r="AK91" i="2"/>
  <c r="AK103" i="2"/>
  <c r="P126" i="2"/>
  <c r="P123" i="2" s="1"/>
  <c r="P134" i="2" s="1"/>
  <c r="Q112" i="2"/>
  <c r="Q130" i="2" s="1"/>
  <c r="Q129" i="2" s="1"/>
  <c r="U74" i="2"/>
  <c r="V70" i="2" s="1"/>
  <c r="AO48" i="2"/>
  <c r="AN125" i="2"/>
  <c r="AN54" i="2"/>
  <c r="AP63" i="2"/>
  <c r="AP66" i="2" s="1"/>
  <c r="AO124" i="2"/>
  <c r="AM56" i="2"/>
  <c r="AM97" i="2" s="1"/>
  <c r="AM72" i="2"/>
  <c r="AP82" i="2"/>
  <c r="AP98" i="2"/>
  <c r="AQ23" i="2"/>
  <c r="AQ38" i="2" s="1"/>
  <c r="AQ95" i="2"/>
  <c r="AN37" i="2"/>
  <c r="AN42" i="2" s="1"/>
  <c r="AN44" i="2" s="1"/>
  <c r="AN50" i="2"/>
  <c r="AN55" i="2" s="1"/>
  <c r="AN57" i="2" s="1"/>
  <c r="AN132" i="2" s="1"/>
  <c r="AP24" i="2"/>
  <c r="AO39" i="2"/>
  <c r="AO83" i="2"/>
  <c r="AO81" i="2" s="1"/>
  <c r="AP49" i="2"/>
  <c r="AO51" i="2" s="1"/>
  <c r="AQ21" i="2"/>
  <c r="AQ79" i="2" s="1"/>
  <c r="AQ78" i="2"/>
  <c r="AP40" i="2"/>
  <c r="AP84" i="2"/>
  <c r="AP41" i="2"/>
  <c r="AP85" i="2"/>
  <c r="AP36" i="2"/>
  <c r="AO22" i="2"/>
  <c r="AO29" i="2" s="1"/>
  <c r="AP38" i="2"/>
  <c r="AP80" i="2"/>
  <c r="AQ43" i="2"/>
  <c r="AR19" i="2"/>
  <c r="AR95" i="2" s="1"/>
  <c r="AR34" i="2"/>
  <c r="AQ71" i="2"/>
  <c r="AQ35" i="2"/>
  <c r="AQ26" i="2"/>
  <c r="AQ101" i="2" s="1"/>
  <c r="AQ25" i="2"/>
  <c r="AQ100" i="2" s="1"/>
  <c r="AR7" i="2"/>
  <c r="AR65" i="2" s="1"/>
  <c r="AR87" i="2" s="1"/>
  <c r="AS11" i="2"/>
  <c r="AS7" i="2" s="1"/>
  <c r="AS65" i="2" s="1"/>
  <c r="AS17" i="2" l="1"/>
  <c r="AS13" i="2" s="1"/>
  <c r="AS19" i="2" s="1"/>
  <c r="AK131" i="2"/>
  <c r="AO86" i="2"/>
  <c r="AL90" i="2"/>
  <c r="AM90" i="2" s="1"/>
  <c r="AL89" i="2"/>
  <c r="Q111" i="2"/>
  <c r="Q110" i="2" s="1"/>
  <c r="Q116" i="2" s="1"/>
  <c r="Q118" i="2" s="1"/>
  <c r="R117" i="2" s="1"/>
  <c r="U127" i="2"/>
  <c r="V73" i="2"/>
  <c r="V102" i="2" s="1"/>
  <c r="AP48" i="2"/>
  <c r="AO125" i="2"/>
  <c r="AO54" i="2"/>
  <c r="AQ63" i="2"/>
  <c r="AQ66" i="2" s="1"/>
  <c r="AP124" i="2"/>
  <c r="AN56" i="2"/>
  <c r="AN97" i="2" s="1"/>
  <c r="AN72" i="2"/>
  <c r="AQ82" i="2"/>
  <c r="AQ98" i="2"/>
  <c r="AP83" i="2"/>
  <c r="AP81" i="2" s="1"/>
  <c r="AP86" i="2" s="1"/>
  <c r="AP88" i="2" s="1"/>
  <c r="AP99" i="2"/>
  <c r="AP22" i="2"/>
  <c r="AP37" i="2" s="1"/>
  <c r="AP42" i="2" s="1"/>
  <c r="AP44" i="2" s="1"/>
  <c r="AP39" i="2"/>
  <c r="AQ36" i="2"/>
  <c r="AO50" i="2"/>
  <c r="AO55" i="2" s="1"/>
  <c r="AO57" i="2" s="1"/>
  <c r="AO132" i="2" s="1"/>
  <c r="AQ40" i="2"/>
  <c r="AQ84" i="2"/>
  <c r="AQ41" i="2"/>
  <c r="AQ85" i="2"/>
  <c r="AQ49" i="2"/>
  <c r="AP51" i="2" s="1"/>
  <c r="AO37" i="2"/>
  <c r="AO42" i="2" s="1"/>
  <c r="AO44" i="2" s="1"/>
  <c r="AQ24" i="2"/>
  <c r="AQ99" i="2" s="1"/>
  <c r="AR23" i="2"/>
  <c r="AR78" i="2"/>
  <c r="AQ80" i="2"/>
  <c r="AR71" i="2"/>
  <c r="AR35" i="2"/>
  <c r="AR43" i="2"/>
  <c r="AR21" i="2"/>
  <c r="AR26" i="2"/>
  <c r="AR101" i="2" s="1"/>
  <c r="AR25" i="2"/>
  <c r="AR100" i="2" s="1"/>
  <c r="AS87" i="2"/>
  <c r="AS95" i="2" l="1"/>
  <c r="AS34" i="2"/>
  <c r="AM91" i="2"/>
  <c r="AM103" i="2"/>
  <c r="AM89" i="2"/>
  <c r="AN89" i="2" s="1"/>
  <c r="AO88" i="2"/>
  <c r="AL103" i="2"/>
  <c r="AN90" i="2"/>
  <c r="AL91" i="2"/>
  <c r="R112" i="2"/>
  <c r="R130" i="2" s="1"/>
  <c r="R129" i="2" s="1"/>
  <c r="Q126" i="2"/>
  <c r="Q123" i="2" s="1"/>
  <c r="Q134" i="2" s="1"/>
  <c r="V96" i="2"/>
  <c r="V74" i="2"/>
  <c r="W70" i="2" s="1"/>
  <c r="AP54" i="2"/>
  <c r="AP50" i="2"/>
  <c r="AP55" i="2" s="1"/>
  <c r="AP57" i="2" s="1"/>
  <c r="AP132" i="2" s="1"/>
  <c r="AP125" i="2"/>
  <c r="AR63" i="2"/>
  <c r="AR66" i="2" s="1"/>
  <c r="AS63" i="2" s="1"/>
  <c r="AQ124" i="2"/>
  <c r="AO56" i="2"/>
  <c r="AO97" i="2" s="1"/>
  <c r="AO72" i="2"/>
  <c r="AR82" i="2"/>
  <c r="AR98" i="2"/>
  <c r="AP29" i="2"/>
  <c r="AQ48" i="2"/>
  <c r="AR40" i="2"/>
  <c r="AR84" i="2"/>
  <c r="AR41" i="2"/>
  <c r="AR85" i="2"/>
  <c r="AS21" i="2"/>
  <c r="AS78" i="2"/>
  <c r="AQ39" i="2"/>
  <c r="AQ83" i="2"/>
  <c r="AQ81" i="2" s="1"/>
  <c r="AQ86" i="2" s="1"/>
  <c r="AQ88" i="2" s="1"/>
  <c r="AQ22" i="2"/>
  <c r="AQ37" i="2" s="1"/>
  <c r="AQ42" i="2" s="1"/>
  <c r="AQ44" i="2" s="1"/>
  <c r="AR24" i="2"/>
  <c r="AR79" i="2"/>
  <c r="AR80" i="2" s="1"/>
  <c r="AR38" i="2"/>
  <c r="AS23" i="2"/>
  <c r="AS43" i="2"/>
  <c r="AR49" i="2"/>
  <c r="AR36" i="2"/>
  <c r="G95" i="2"/>
  <c r="AS71" i="2"/>
  <c r="AS35" i="2"/>
  <c r="AS26" i="2"/>
  <c r="AS101" i="2" s="1"/>
  <c r="AS25" i="2"/>
  <c r="AS100" i="2" s="1"/>
  <c r="AS79" i="2" l="1"/>
  <c r="AS80" i="2" s="1"/>
  <c r="AQ51" i="2"/>
  <c r="AQ125" i="2" s="1"/>
  <c r="AO89" i="2"/>
  <c r="AP89" i="2" s="1"/>
  <c r="AL131" i="2"/>
  <c r="AM131" i="2" s="1"/>
  <c r="AN91" i="2"/>
  <c r="AN103" i="2"/>
  <c r="AO90" i="2"/>
  <c r="F87" i="2"/>
  <c r="G87" i="2"/>
  <c r="H87" i="2"/>
  <c r="R111" i="2"/>
  <c r="R110" i="2" s="1"/>
  <c r="R116" i="2" s="1"/>
  <c r="R118" i="2" s="1"/>
  <c r="R126" i="2" s="1"/>
  <c r="R123" i="2" s="1"/>
  <c r="R134" i="2" s="1"/>
  <c r="V94" i="2"/>
  <c r="V153" i="2" s="1"/>
  <c r="V156" i="2" s="1"/>
  <c r="V162" i="2" s="1"/>
  <c r="F95" i="2"/>
  <c r="H95" i="2"/>
  <c r="V127" i="2"/>
  <c r="AP72" i="2"/>
  <c r="AP56" i="2"/>
  <c r="AP97" i="2" s="1"/>
  <c r="AR124" i="2"/>
  <c r="W73" i="2"/>
  <c r="W102" i="2" s="1"/>
  <c r="AQ54" i="2"/>
  <c r="AR22" i="2"/>
  <c r="AR37" i="2" s="1"/>
  <c r="AR42" i="2" s="1"/>
  <c r="AR44" i="2" s="1"/>
  <c r="AR99" i="2"/>
  <c r="AS82" i="2"/>
  <c r="AS98" i="2"/>
  <c r="AQ29" i="2"/>
  <c r="AS24" i="2"/>
  <c r="AS49" i="2"/>
  <c r="AR39" i="2"/>
  <c r="AR83" i="2"/>
  <c r="AR81" i="2" s="1"/>
  <c r="AR86" i="2" s="1"/>
  <c r="AR88" i="2" s="1"/>
  <c r="AS41" i="2"/>
  <c r="AS85" i="2"/>
  <c r="AS38" i="2"/>
  <c r="AS40" i="2"/>
  <c r="AS84" i="2"/>
  <c r="AS36" i="2"/>
  <c r="V157" i="2" l="1"/>
  <c r="V168" i="2" s="1"/>
  <c r="V163" i="2"/>
  <c r="V169" i="2" s="1"/>
  <c r="AQ50" i="2"/>
  <c r="AQ55" i="2" s="1"/>
  <c r="AQ72" i="2" s="1"/>
  <c r="AS66" i="2"/>
  <c r="AS124" i="2" s="1"/>
  <c r="AR51" i="2"/>
  <c r="AS51" i="2"/>
  <c r="AS125" i="2" s="1"/>
  <c r="AR48" i="2"/>
  <c r="F79" i="2"/>
  <c r="G79" i="2"/>
  <c r="H79" i="2"/>
  <c r="AO103" i="2"/>
  <c r="AP90" i="2"/>
  <c r="AQ90" i="2" s="1"/>
  <c r="AO91" i="2"/>
  <c r="AN131" i="2"/>
  <c r="F78" i="2"/>
  <c r="G78" i="2"/>
  <c r="H78" i="2"/>
  <c r="S112" i="2"/>
  <c r="S130" i="2" s="1"/>
  <c r="S129" i="2" s="1"/>
  <c r="S117" i="2"/>
  <c r="W96" i="2"/>
  <c r="F100" i="2"/>
  <c r="G100" i="2"/>
  <c r="H100" i="2"/>
  <c r="F101" i="2"/>
  <c r="G101" i="2"/>
  <c r="H101" i="2"/>
  <c r="W74" i="2"/>
  <c r="AR29" i="2"/>
  <c r="AS39" i="2"/>
  <c r="AS99" i="2"/>
  <c r="AS22" i="2"/>
  <c r="AS83" i="2"/>
  <c r="AS81" i="2" s="1"/>
  <c r="AS86" i="2" s="1"/>
  <c r="AS88" i="2" s="1"/>
  <c r="AQ89" i="2"/>
  <c r="AS29" i="2" l="1"/>
  <c r="AQ57" i="2"/>
  <c r="AQ132" i="2" s="1"/>
  <c r="AR50" i="2"/>
  <c r="AR55" i="2" s="1"/>
  <c r="AR125" i="2"/>
  <c r="AS48" i="2"/>
  <c r="AS50" i="2" s="1"/>
  <c r="AO131" i="2"/>
  <c r="AQ103" i="2"/>
  <c r="AR90" i="2"/>
  <c r="AR91" i="2" s="1"/>
  <c r="AQ91" i="2"/>
  <c r="AP103" i="2"/>
  <c r="AP91" i="2"/>
  <c r="F82" i="2"/>
  <c r="G82" i="2"/>
  <c r="H82" i="2"/>
  <c r="F80" i="2"/>
  <c r="G80" i="2"/>
  <c r="H80" i="2"/>
  <c r="F84" i="2"/>
  <c r="G84" i="2"/>
  <c r="H84" i="2"/>
  <c r="F85" i="2"/>
  <c r="G85" i="2"/>
  <c r="H85" i="2"/>
  <c r="F125" i="2"/>
  <c r="G125" i="2"/>
  <c r="F124" i="2"/>
  <c r="G124" i="2"/>
  <c r="H124" i="2"/>
  <c r="S111" i="2"/>
  <c r="S110" i="2" s="1"/>
  <c r="S116" i="2" s="1"/>
  <c r="S118" i="2" s="1"/>
  <c r="F98" i="2"/>
  <c r="G98" i="2"/>
  <c r="H98" i="2"/>
  <c r="W94" i="2"/>
  <c r="W153" i="2" s="1"/>
  <c r="W156" i="2" s="1"/>
  <c r="W162" i="2" s="1"/>
  <c r="X70" i="2"/>
  <c r="W127" i="2"/>
  <c r="AS37" i="2"/>
  <c r="AS42" i="2" s="1"/>
  <c r="AS44" i="2" s="1"/>
  <c r="AR89" i="2"/>
  <c r="AR54" i="2" l="1"/>
  <c r="W157" i="2"/>
  <c r="W168" i="2" s="1"/>
  <c r="W163" i="2"/>
  <c r="W169" i="2" s="1"/>
  <c r="AQ56" i="2"/>
  <c r="AQ97" i="2" s="1"/>
  <c r="AR57" i="2"/>
  <c r="AR72" i="2"/>
  <c r="AP131" i="2"/>
  <c r="AQ131" i="2" s="1"/>
  <c r="AR131" i="2" s="1"/>
  <c r="AR103" i="2"/>
  <c r="AS90" i="2"/>
  <c r="H90" i="2" s="1"/>
  <c r="F83" i="2"/>
  <c r="G83" i="2"/>
  <c r="H83" i="2"/>
  <c r="S126" i="2"/>
  <c r="S123" i="2" s="1"/>
  <c r="S134" i="2" s="1"/>
  <c r="T117" i="2"/>
  <c r="T112" i="2"/>
  <c r="T111" i="2" s="1"/>
  <c r="T110" i="2" s="1"/>
  <c r="T116" i="2" s="1"/>
  <c r="F99" i="2"/>
  <c r="G99" i="2"/>
  <c r="H99" i="2"/>
  <c r="X73" i="2"/>
  <c r="X102" i="2" s="1"/>
  <c r="AS89" i="2"/>
  <c r="AR132" i="2" l="1"/>
  <c r="AS54" i="2"/>
  <c r="AS55" i="2"/>
  <c r="AR56" i="2"/>
  <c r="AR97" i="2" s="1"/>
  <c r="AS103" i="2"/>
  <c r="AS91" i="2"/>
  <c r="AS131" i="2" s="1"/>
  <c r="F81" i="2"/>
  <c r="G81" i="2"/>
  <c r="H81" i="2"/>
  <c r="T130" i="2"/>
  <c r="T129" i="2" s="1"/>
  <c r="T118" i="2"/>
  <c r="U117" i="2" s="1"/>
  <c r="X96" i="2"/>
  <c r="X74" i="2"/>
  <c r="AS57" i="2" l="1"/>
  <c r="AS72" i="2"/>
  <c r="H125" i="2"/>
  <c r="G86" i="2"/>
  <c r="H86" i="2"/>
  <c r="AS155" i="2" s="1"/>
  <c r="F132" i="2"/>
  <c r="G132" i="2"/>
  <c r="F131" i="2"/>
  <c r="G131" i="2"/>
  <c r="H131" i="2"/>
  <c r="U112" i="2"/>
  <c r="U111" i="2" s="1"/>
  <c r="U110" i="2" s="1"/>
  <c r="U116" i="2" s="1"/>
  <c r="U118" i="2" s="1"/>
  <c r="T126" i="2"/>
  <c r="T123" i="2" s="1"/>
  <c r="T134" i="2" s="1"/>
  <c r="F103" i="2"/>
  <c r="G103" i="2"/>
  <c r="H103" i="2"/>
  <c r="X94" i="2"/>
  <c r="X153" i="2" s="1"/>
  <c r="X156" i="2" s="1"/>
  <c r="X162" i="2" s="1"/>
  <c r="Y70" i="2"/>
  <c r="X127" i="2"/>
  <c r="X157" i="2" l="1"/>
  <c r="X168" i="2" s="1"/>
  <c r="X163" i="2"/>
  <c r="X169" i="2" s="1"/>
  <c r="AS132" i="2"/>
  <c r="H132" i="2" s="1"/>
  <c r="AS56" i="2"/>
  <c r="AS97" i="2" s="1"/>
  <c r="H97" i="2" s="1"/>
  <c r="G88" i="2"/>
  <c r="G89" i="2" s="1"/>
  <c r="H88" i="2"/>
  <c r="U130" i="2"/>
  <c r="U129" i="2" s="1"/>
  <c r="F97" i="2"/>
  <c r="G97" i="2"/>
  <c r="U126" i="2"/>
  <c r="U123" i="2" s="1"/>
  <c r="V117" i="2"/>
  <c r="V112" i="2"/>
  <c r="Y73" i="2"/>
  <c r="Y102" i="2" s="1"/>
  <c r="U134" i="2" l="1"/>
  <c r="H89" i="2"/>
  <c r="F90" i="2"/>
  <c r="G90" i="2"/>
  <c r="G91" i="2"/>
  <c r="H91" i="2"/>
  <c r="V130" i="2"/>
  <c r="V111" i="2"/>
  <c r="Y96" i="2"/>
  <c r="Y74" i="2"/>
  <c r="F147" i="2" l="1"/>
  <c r="F148" i="2" s="1"/>
  <c r="V129" i="2"/>
  <c r="Y94" i="2"/>
  <c r="Y153" i="2" s="1"/>
  <c r="Y156" i="2" s="1"/>
  <c r="Y162" i="2" s="1"/>
  <c r="V110" i="2"/>
  <c r="Z70" i="2"/>
  <c r="Y127" i="2"/>
  <c r="Y157" i="2" l="1"/>
  <c r="Y168" i="2" s="1"/>
  <c r="Y163" i="2"/>
  <c r="Y169" i="2" s="1"/>
  <c r="V116" i="2"/>
  <c r="Z73" i="2"/>
  <c r="Z102" i="2" s="1"/>
  <c r="V118" i="2" l="1"/>
  <c r="W117" i="2" s="1"/>
  <c r="Z96" i="2"/>
  <c r="Z74" i="2"/>
  <c r="AA70" i="2" s="1"/>
  <c r="W112" i="2" l="1"/>
  <c r="W130" i="2" s="1"/>
  <c r="V126" i="2"/>
  <c r="Z94" i="2"/>
  <c r="Z153" i="2" s="1"/>
  <c r="Z156" i="2" s="1"/>
  <c r="Z162" i="2" s="1"/>
  <c r="Z127" i="2"/>
  <c r="AA73" i="2"/>
  <c r="AA102" i="2" s="1"/>
  <c r="AA96" i="2" s="1"/>
  <c r="AA94" i="2" s="1"/>
  <c r="AA153" i="2" s="1"/>
  <c r="AA156" i="2" s="1"/>
  <c r="AA162" i="2" s="1"/>
  <c r="Z157" i="2" l="1"/>
  <c r="Z168" i="2" s="1"/>
  <c r="Z163" i="2"/>
  <c r="Z169" i="2" s="1"/>
  <c r="V123" i="2"/>
  <c r="V134" i="2" s="1"/>
  <c r="W129" i="2"/>
  <c r="W111" i="2"/>
  <c r="W110" i="2" s="1"/>
  <c r="AA74" i="2"/>
  <c r="AB70" i="2" s="1"/>
  <c r="AA157" i="2" l="1"/>
  <c r="AA168" i="2" s="1"/>
  <c r="AA163" i="2"/>
  <c r="AA169" i="2" s="1"/>
  <c r="W116" i="2"/>
  <c r="AA127" i="2"/>
  <c r="AB73" i="2"/>
  <c r="AB102" i="2" s="1"/>
  <c r="AB96" i="2" s="1"/>
  <c r="AB94" i="2" s="1"/>
  <c r="AB153" i="2" s="1"/>
  <c r="AB156" i="2" s="1"/>
  <c r="AB162" i="2" s="1"/>
  <c r="AB157" i="2" l="1"/>
  <c r="AB168" i="2" s="1"/>
  <c r="AB163" i="2"/>
  <c r="AB169" i="2" s="1"/>
  <c r="W118" i="2"/>
  <c r="X117" i="2" s="1"/>
  <c r="AB74" i="2"/>
  <c r="X112" i="2" l="1"/>
  <c r="X130" i="2" s="1"/>
  <c r="W126" i="2"/>
  <c r="AC70" i="2"/>
  <c r="AB127" i="2"/>
  <c r="W123" i="2" l="1"/>
  <c r="W134" i="2" s="1"/>
  <c r="X129" i="2"/>
  <c r="X111" i="2"/>
  <c r="X110" i="2" s="1"/>
  <c r="AC73" i="2"/>
  <c r="AC102" i="2" s="1"/>
  <c r="AC96" i="2" s="1"/>
  <c r="AC94" i="2" s="1"/>
  <c r="AC153" i="2" s="1"/>
  <c r="AC156" i="2" s="1"/>
  <c r="AC162" i="2" s="1"/>
  <c r="AC157" i="2" l="1"/>
  <c r="AC168" i="2" s="1"/>
  <c r="AC163" i="2"/>
  <c r="AC169" i="2" s="1"/>
  <c r="X116" i="2"/>
  <c r="AC74" i="2"/>
  <c r="AD70" i="2" s="1"/>
  <c r="X118" i="2" l="1"/>
  <c r="X126" i="2" s="1"/>
  <c r="AC127" i="2"/>
  <c r="AD73" i="2"/>
  <c r="AD102" i="2" s="1"/>
  <c r="AD96" i="2" s="1"/>
  <c r="AD94" i="2" s="1"/>
  <c r="AD153" i="2" s="1"/>
  <c r="AD156" i="2" s="1"/>
  <c r="AD162" i="2" s="1"/>
  <c r="AD157" i="2" l="1"/>
  <c r="AD168" i="2" s="1"/>
  <c r="AD163" i="2"/>
  <c r="AD169" i="2" s="1"/>
  <c r="X123" i="2"/>
  <c r="X134" i="2" s="1"/>
  <c r="Y117" i="2"/>
  <c r="Y112" i="2"/>
  <c r="Y130" i="2" s="1"/>
  <c r="AD74" i="2"/>
  <c r="Y129" i="2" l="1"/>
  <c r="Y111" i="2"/>
  <c r="Y110" i="2" s="1"/>
  <c r="AE70" i="2"/>
  <c r="AD127" i="2"/>
  <c r="Y116" i="2" l="1"/>
  <c r="AE73" i="2"/>
  <c r="AE102" i="2" s="1"/>
  <c r="AE96" i="2" s="1"/>
  <c r="AE94" i="2" s="1"/>
  <c r="AE153" i="2" s="1"/>
  <c r="AE156" i="2" s="1"/>
  <c r="AE162" i="2" s="1"/>
  <c r="AE157" i="2" l="1"/>
  <c r="AE168" i="2" s="1"/>
  <c r="AE163" i="2"/>
  <c r="AE169" i="2" s="1"/>
  <c r="Y118" i="2"/>
  <c r="Z117" i="2" s="1"/>
  <c r="AE74" i="2"/>
  <c r="AF70" i="2" s="1"/>
  <c r="Z112" i="2" l="1"/>
  <c r="Z130" i="2" s="1"/>
  <c r="Y126" i="2"/>
  <c r="AE127" i="2"/>
  <c r="AF73" i="2"/>
  <c r="AF102" i="2" s="1"/>
  <c r="AF96" i="2" s="1"/>
  <c r="AF94" i="2" s="1"/>
  <c r="AF153" i="2" s="1"/>
  <c r="AF156" i="2" s="1"/>
  <c r="AF162" i="2" s="1"/>
  <c r="AF157" i="2" l="1"/>
  <c r="AF168" i="2" s="1"/>
  <c r="AF163" i="2"/>
  <c r="AF169" i="2" s="1"/>
  <c r="Y123" i="2"/>
  <c r="Y134" i="2" s="1"/>
  <c r="Z129" i="2"/>
  <c r="Z111" i="2"/>
  <c r="Z110" i="2" s="1"/>
  <c r="AF74" i="2"/>
  <c r="AG70" i="2" s="1"/>
  <c r="Z116" i="2" l="1"/>
  <c r="AF127" i="2"/>
  <c r="AG73" i="2"/>
  <c r="AG102" i="2" s="1"/>
  <c r="AG96" i="2" s="1"/>
  <c r="AG94" i="2" s="1"/>
  <c r="AG153" i="2" s="1"/>
  <c r="AG156" i="2" s="1"/>
  <c r="AG162" i="2" s="1"/>
  <c r="AG157" i="2" l="1"/>
  <c r="AG168" i="2" s="1"/>
  <c r="AG163" i="2"/>
  <c r="AG169" i="2" s="1"/>
  <c r="Z118" i="2"/>
  <c r="AA117" i="2" s="1"/>
  <c r="AG74" i="2"/>
  <c r="AG127" i="2" s="1"/>
  <c r="Z126" i="2" l="1"/>
  <c r="AA112" i="2"/>
  <c r="AA130" i="2" s="1"/>
  <c r="AA129" i="2" s="1"/>
  <c r="AH70" i="2"/>
  <c r="AH73" i="2" s="1"/>
  <c r="AH102" i="2" s="1"/>
  <c r="Z123" i="2" l="1"/>
  <c r="Z134" i="2" s="1"/>
  <c r="AA111" i="2"/>
  <c r="AA110" i="2" s="1"/>
  <c r="AA116" i="2" s="1"/>
  <c r="AA118" i="2" s="1"/>
  <c r="AA126" i="2" s="1"/>
  <c r="AA123" i="2" s="1"/>
  <c r="AA134" i="2" s="1"/>
  <c r="AH96" i="2"/>
  <c r="AH74" i="2"/>
  <c r="AI70" i="2" s="1"/>
  <c r="AB112" i="2" l="1"/>
  <c r="AB130" i="2" s="1"/>
  <c r="AB129" i="2" s="1"/>
  <c r="AB117" i="2"/>
  <c r="AH94" i="2"/>
  <c r="AH153" i="2" s="1"/>
  <c r="AH156" i="2" s="1"/>
  <c r="AH162" i="2" s="1"/>
  <c r="AH127" i="2"/>
  <c r="AI73" i="2"/>
  <c r="AI102" i="2" s="1"/>
  <c r="AH157" i="2" l="1"/>
  <c r="AH168" i="2" s="1"/>
  <c r="AH163" i="2"/>
  <c r="AH169" i="2" s="1"/>
  <c r="AB111" i="2"/>
  <c r="AB110" i="2" s="1"/>
  <c r="AB116" i="2" s="1"/>
  <c r="AB118" i="2" s="1"/>
  <c r="AI96" i="2"/>
  <c r="AI74" i="2"/>
  <c r="AJ70" i="2" s="1"/>
  <c r="AB126" i="2" l="1"/>
  <c r="AB123" i="2" s="1"/>
  <c r="AB134" i="2" s="1"/>
  <c r="AC112" i="2"/>
  <c r="AC111" i="2" s="1"/>
  <c r="AC110" i="2" s="1"/>
  <c r="AC116" i="2" s="1"/>
  <c r="AC117" i="2"/>
  <c r="AI94" i="2"/>
  <c r="AI153" i="2" s="1"/>
  <c r="AI156" i="2" s="1"/>
  <c r="AI162" i="2" s="1"/>
  <c r="AI127" i="2"/>
  <c r="AJ73" i="2"/>
  <c r="AJ102" i="2" s="1"/>
  <c r="AI157" i="2" l="1"/>
  <c r="AI168" i="2" s="1"/>
  <c r="AI163" i="2"/>
  <c r="AI169" i="2" s="1"/>
  <c r="AC118" i="2"/>
  <c r="AD117" i="2" s="1"/>
  <c r="AC130" i="2"/>
  <c r="AC129" i="2" s="1"/>
  <c r="AJ96" i="2"/>
  <c r="AJ74" i="2"/>
  <c r="AD112" i="2" l="1"/>
  <c r="AD130" i="2" s="1"/>
  <c r="AD129" i="2" s="1"/>
  <c r="AC126" i="2"/>
  <c r="AC123" i="2" s="1"/>
  <c r="AC134" i="2" s="1"/>
  <c r="AJ94" i="2"/>
  <c r="AJ153" i="2" s="1"/>
  <c r="AJ156" i="2" s="1"/>
  <c r="AJ162" i="2" s="1"/>
  <c r="AK70" i="2"/>
  <c r="AJ127" i="2"/>
  <c r="AJ157" i="2" l="1"/>
  <c r="AJ168" i="2" s="1"/>
  <c r="AJ163" i="2"/>
  <c r="AJ169" i="2" s="1"/>
  <c r="AD111" i="2"/>
  <c r="AD110" i="2" s="1"/>
  <c r="AD116" i="2" s="1"/>
  <c r="AD118" i="2" s="1"/>
  <c r="AE117" i="2" s="1"/>
  <c r="AK73" i="2"/>
  <c r="AK102" i="2" s="1"/>
  <c r="AE112" i="2" l="1"/>
  <c r="AE130" i="2" s="1"/>
  <c r="AE129" i="2" s="1"/>
  <c r="AD126" i="2"/>
  <c r="AD123" i="2" s="1"/>
  <c r="AD134" i="2" s="1"/>
  <c r="AK96" i="2"/>
  <c r="AK74" i="2"/>
  <c r="AE111" i="2" l="1"/>
  <c r="AE110" i="2" s="1"/>
  <c r="AE116" i="2" s="1"/>
  <c r="AE118" i="2" s="1"/>
  <c r="AF117" i="2" s="1"/>
  <c r="AK94" i="2"/>
  <c r="AK153" i="2" s="1"/>
  <c r="AK156" i="2" s="1"/>
  <c r="AK162" i="2" s="1"/>
  <c r="AL70" i="2"/>
  <c r="AK127" i="2"/>
  <c r="AK157" i="2" l="1"/>
  <c r="AK168" i="2" s="1"/>
  <c r="AK163" i="2"/>
  <c r="AK169" i="2" s="1"/>
  <c r="AE126" i="2"/>
  <c r="AE123" i="2" s="1"/>
  <c r="AE134" i="2" s="1"/>
  <c r="AF112" i="2"/>
  <c r="AF130" i="2" s="1"/>
  <c r="AF129" i="2" s="1"/>
  <c r="AL73" i="2"/>
  <c r="AL102" i="2" s="1"/>
  <c r="AF111" i="2" l="1"/>
  <c r="AF110" i="2" s="1"/>
  <c r="AF116" i="2" s="1"/>
  <c r="AF118" i="2" s="1"/>
  <c r="AG117" i="2" s="1"/>
  <c r="AL96" i="2"/>
  <c r="AL74" i="2"/>
  <c r="AG112" i="2" l="1"/>
  <c r="AG111" i="2" s="1"/>
  <c r="AG110" i="2" s="1"/>
  <c r="AG116" i="2" s="1"/>
  <c r="AG118" i="2" s="1"/>
  <c r="AF126" i="2"/>
  <c r="AF123" i="2" s="1"/>
  <c r="AF134" i="2" s="1"/>
  <c r="AL94" i="2"/>
  <c r="AL153" i="2" s="1"/>
  <c r="AL156" i="2" s="1"/>
  <c r="AL162" i="2" s="1"/>
  <c r="AM70" i="2"/>
  <c r="AL127" i="2"/>
  <c r="AL157" i="2" l="1"/>
  <c r="AL168" i="2" s="1"/>
  <c r="AL163" i="2"/>
  <c r="AL169" i="2" s="1"/>
  <c r="AG130" i="2"/>
  <c r="AG129" i="2" s="1"/>
  <c r="AH117" i="2"/>
  <c r="AG126" i="2"/>
  <c r="AG123" i="2" s="1"/>
  <c r="AH112" i="2"/>
  <c r="AM73" i="2"/>
  <c r="AM102" i="2" s="1"/>
  <c r="AM96" i="2" s="1"/>
  <c r="AM94" i="2" s="1"/>
  <c r="AM153" i="2" s="1"/>
  <c r="AM156" i="2" s="1"/>
  <c r="AM162" i="2" s="1"/>
  <c r="AM157" i="2" l="1"/>
  <c r="AM168" i="2" s="1"/>
  <c r="AM163" i="2"/>
  <c r="AM169" i="2" s="1"/>
  <c r="AG134" i="2"/>
  <c r="AH130" i="2"/>
  <c r="AH111" i="2"/>
  <c r="AM74" i="2"/>
  <c r="AN70" i="2" s="1"/>
  <c r="AH129" i="2" l="1"/>
  <c r="AH110" i="2"/>
  <c r="AM127" i="2"/>
  <c r="AN73" i="2"/>
  <c r="AN102" i="2" s="1"/>
  <c r="AN96" i="2" s="1"/>
  <c r="AN94" i="2" s="1"/>
  <c r="AN153" i="2" s="1"/>
  <c r="AN156" i="2" s="1"/>
  <c r="AN162" i="2" s="1"/>
  <c r="AN157" i="2" l="1"/>
  <c r="AN168" i="2" s="1"/>
  <c r="AN163" i="2"/>
  <c r="AN169" i="2" s="1"/>
  <c r="AH116" i="2"/>
  <c r="AN74" i="2"/>
  <c r="AO70" i="2" s="1"/>
  <c r="AH118" i="2" l="1"/>
  <c r="AI117" i="2" s="1"/>
  <c r="AN127" i="2"/>
  <c r="AO73" i="2"/>
  <c r="AO102" i="2" s="1"/>
  <c r="AO96" i="2" s="1"/>
  <c r="AO94" i="2" s="1"/>
  <c r="AO153" i="2" s="1"/>
  <c r="AO156" i="2" s="1"/>
  <c r="AO162" i="2" s="1"/>
  <c r="AO157" i="2" l="1"/>
  <c r="AO168" i="2" s="1"/>
  <c r="AO163" i="2"/>
  <c r="AO169" i="2" s="1"/>
  <c r="AI112" i="2"/>
  <c r="AI130" i="2" s="1"/>
  <c r="AH126" i="2"/>
  <c r="AO74" i="2"/>
  <c r="AP70" i="2" s="1"/>
  <c r="AH123" i="2" l="1"/>
  <c r="AH134" i="2" s="1"/>
  <c r="AI129" i="2"/>
  <c r="AI111" i="2"/>
  <c r="AI110" i="2" s="1"/>
  <c r="AO127" i="2"/>
  <c r="AP73" i="2"/>
  <c r="AP102" i="2" s="1"/>
  <c r="AP96" i="2" s="1"/>
  <c r="AP94" i="2" s="1"/>
  <c r="AP153" i="2" s="1"/>
  <c r="AP156" i="2" s="1"/>
  <c r="AP162" i="2" s="1"/>
  <c r="AP157" i="2" l="1"/>
  <c r="AP168" i="2" s="1"/>
  <c r="AP163" i="2"/>
  <c r="AP169" i="2" s="1"/>
  <c r="AI116" i="2"/>
  <c r="AP74" i="2"/>
  <c r="AI118" i="2" l="1"/>
  <c r="AJ117" i="2" s="1"/>
  <c r="AQ70" i="2"/>
  <c r="AP127" i="2"/>
  <c r="AJ112" i="2" l="1"/>
  <c r="AJ130" i="2" s="1"/>
  <c r="AI126" i="2"/>
  <c r="AQ73" i="2"/>
  <c r="AQ102" i="2" s="1"/>
  <c r="AQ96" i="2" s="1"/>
  <c r="AQ94" i="2" s="1"/>
  <c r="AQ153" i="2" s="1"/>
  <c r="AQ156" i="2" s="1"/>
  <c r="AQ162" i="2" s="1"/>
  <c r="AQ157" i="2" l="1"/>
  <c r="AQ168" i="2" s="1"/>
  <c r="AQ163" i="2"/>
  <c r="AQ169" i="2" s="1"/>
  <c r="AI123" i="2"/>
  <c r="AI134" i="2" s="1"/>
  <c r="AJ129" i="2"/>
  <c r="AJ111" i="2"/>
  <c r="AJ110" i="2" s="1"/>
  <c r="AQ74" i="2"/>
  <c r="AJ116" i="2" l="1"/>
  <c r="AR70" i="2"/>
  <c r="AQ127" i="2"/>
  <c r="AJ118" i="2" l="1"/>
  <c r="AJ126" i="2" s="1"/>
  <c r="AR73" i="2"/>
  <c r="AR102" i="2" s="1"/>
  <c r="AR96" i="2" s="1"/>
  <c r="AR94" i="2" s="1"/>
  <c r="AR153" i="2" s="1"/>
  <c r="AR156" i="2" s="1"/>
  <c r="AR162" i="2" s="1"/>
  <c r="AR157" i="2" l="1"/>
  <c r="AR168" i="2" s="1"/>
  <c r="AR163" i="2"/>
  <c r="AR169" i="2" s="1"/>
  <c r="AJ123" i="2"/>
  <c r="AJ134" i="2" s="1"/>
  <c r="AK112" i="2"/>
  <c r="AK130" i="2" s="1"/>
  <c r="AK117" i="2"/>
  <c r="AR74" i="2"/>
  <c r="AK129" i="2" l="1"/>
  <c r="AK111" i="2"/>
  <c r="AK110" i="2" s="1"/>
  <c r="AS70" i="2"/>
  <c r="AR127" i="2"/>
  <c r="AK116" i="2" l="1"/>
  <c r="AS73" i="2"/>
  <c r="AS102" i="2" s="1"/>
  <c r="AS96" i="2" s="1"/>
  <c r="AS94" i="2" s="1"/>
  <c r="AS153" i="2" s="1"/>
  <c r="AK118" i="2" l="1"/>
  <c r="AL117" i="2" s="1"/>
  <c r="AS74" i="2"/>
  <c r="AS127" i="2" l="1"/>
  <c r="AL112" i="2"/>
  <c r="AL130" i="2" s="1"/>
  <c r="AK126" i="2"/>
  <c r="AK123" i="2" l="1"/>
  <c r="AK134" i="2" s="1"/>
  <c r="AL129" i="2"/>
  <c r="AL111" i="2"/>
  <c r="AL110" i="2" s="1"/>
  <c r="F102" i="2" l="1"/>
  <c r="G102" i="2"/>
  <c r="H102" i="2"/>
  <c r="AL116" i="2"/>
  <c r="F94" i="2"/>
  <c r="G94" i="2"/>
  <c r="H94" i="2"/>
  <c r="F127" i="2" l="1"/>
  <c r="G127" i="2"/>
  <c r="H127" i="2"/>
  <c r="AL118" i="2"/>
  <c r="AM117" i="2" s="1"/>
  <c r="F96" i="2"/>
  <c r="G96" i="2"/>
  <c r="H96" i="2"/>
  <c r="F153" i="2" l="1"/>
  <c r="G153" i="2"/>
  <c r="H153" i="2"/>
  <c r="AM112" i="2"/>
  <c r="AM130" i="2" s="1"/>
  <c r="AM129" i="2" s="1"/>
  <c r="AL126" i="2"/>
  <c r="AL123" i="2" l="1"/>
  <c r="AL134" i="2" s="1"/>
  <c r="AM111" i="2"/>
  <c r="AM110" i="2" s="1"/>
  <c r="AM116" i="2" s="1"/>
  <c r="AM118" i="2" s="1"/>
  <c r="AM126" i="2" s="1"/>
  <c r="AM123" i="2" s="1"/>
  <c r="AM134" i="2" s="1"/>
  <c r="AN117" i="2" l="1"/>
  <c r="AN112" i="2"/>
  <c r="AN130" i="2" s="1"/>
  <c r="AN129" i="2" s="1"/>
  <c r="AN111" i="2" l="1"/>
  <c r="AN110" i="2" s="1"/>
  <c r="AN116" i="2" s="1"/>
  <c r="AN118" i="2" s="1"/>
  <c r="AO117" i="2" s="1"/>
  <c r="AO112" i="2" l="1"/>
  <c r="AO130" i="2" s="1"/>
  <c r="AO129" i="2" s="1"/>
  <c r="AN126" i="2"/>
  <c r="AN123" i="2" s="1"/>
  <c r="AN134" i="2" s="1"/>
  <c r="AO111" i="2" l="1"/>
  <c r="AO110" i="2" s="1"/>
  <c r="AO116" i="2" s="1"/>
  <c r="AO118" i="2" s="1"/>
  <c r="AP117" i="2" s="1"/>
  <c r="AP112" i="2" l="1"/>
  <c r="AP130" i="2" s="1"/>
  <c r="AP129" i="2" s="1"/>
  <c r="AO126" i="2"/>
  <c r="AO123" i="2" s="1"/>
  <c r="AO134" i="2" s="1"/>
  <c r="AP111" i="2" l="1"/>
  <c r="AP110" i="2" s="1"/>
  <c r="AP116" i="2" s="1"/>
  <c r="AP118" i="2" s="1"/>
  <c r="AQ117" i="2" s="1"/>
  <c r="AQ112" i="2" l="1"/>
  <c r="AQ130" i="2" s="1"/>
  <c r="AQ129" i="2" s="1"/>
  <c r="AP126" i="2"/>
  <c r="AP123" i="2" s="1"/>
  <c r="AP134" i="2" s="1"/>
  <c r="AQ111" i="2" l="1"/>
  <c r="AQ110" i="2" s="1"/>
  <c r="AQ116" i="2" s="1"/>
  <c r="AQ118" i="2" s="1"/>
  <c r="AR117" i="2" s="1"/>
  <c r="AR112" i="2" l="1"/>
  <c r="AR130" i="2" s="1"/>
  <c r="AR129" i="2" s="1"/>
  <c r="AQ126" i="2"/>
  <c r="AQ123" i="2" s="1"/>
  <c r="AQ134" i="2" s="1"/>
  <c r="AR111" i="2" l="1"/>
  <c r="AR110" i="2" s="1"/>
  <c r="AR116" i="2" s="1"/>
  <c r="AR118" i="2" s="1"/>
  <c r="AR126" i="2" s="1"/>
  <c r="AR123" i="2" s="1"/>
  <c r="AR134" i="2" s="1"/>
  <c r="AS112" i="2" l="1"/>
  <c r="AS130" i="2" s="1"/>
  <c r="AS129" i="2" s="1"/>
  <c r="AS117" i="2"/>
  <c r="AS156" i="2" l="1"/>
  <c r="AS111" i="2"/>
  <c r="AS110" i="2" s="1"/>
  <c r="AS116" i="2" s="1"/>
  <c r="AS118" i="2" s="1"/>
  <c r="D119" i="2" s="1"/>
  <c r="AS162" i="2" l="1"/>
  <c r="AS163" i="2" s="1"/>
  <c r="AS169" i="2" s="1"/>
  <c r="F169" i="2" s="1"/>
  <c r="AS157" i="2"/>
  <c r="AS168" i="2" s="1"/>
  <c r="F168" i="2" s="1"/>
  <c r="F165" i="2"/>
  <c r="F166" i="2"/>
  <c r="AS126" i="2"/>
  <c r="F112" i="2"/>
  <c r="G112" i="2"/>
  <c r="H112" i="2"/>
  <c r="AS123" i="2" l="1"/>
  <c r="AS134" i="2" s="1"/>
  <c r="G147" i="2"/>
  <c r="G148" i="2" s="1"/>
  <c r="H147" i="2"/>
  <c r="H148" i="2" s="1"/>
  <c r="F130" i="2"/>
  <c r="F146" i="2" s="1"/>
  <c r="G130" i="2"/>
  <c r="G146" i="2" s="1"/>
  <c r="H130" i="2"/>
  <c r="H146" i="2" s="1"/>
  <c r="F111" i="2"/>
  <c r="G111" i="2"/>
  <c r="H111" i="2"/>
  <c r="H155" i="2" l="1"/>
  <c r="G139" i="2"/>
  <c r="H139" i="2"/>
  <c r="F139" i="2"/>
  <c r="F129" i="2"/>
  <c r="F145" i="2" s="1"/>
  <c r="G129" i="2"/>
  <c r="G145" i="2" s="1"/>
  <c r="H129" i="2"/>
  <c r="H145" i="2" s="1"/>
  <c r="F110" i="2"/>
  <c r="G110" i="2"/>
  <c r="H110" i="2"/>
  <c r="G116" i="2" l="1"/>
  <c r="H116" i="2"/>
  <c r="F116" i="2"/>
  <c r="F118" i="2" s="1"/>
  <c r="G117" i="2" s="1"/>
  <c r="G118" i="2" l="1"/>
  <c r="H117" i="2" s="1"/>
  <c r="H118" i="2" s="1"/>
  <c r="A134" i="2" l="1"/>
  <c r="F126" i="2"/>
  <c r="G126" i="2"/>
  <c r="H126" i="2"/>
  <c r="G123" i="2"/>
  <c r="H123" i="2"/>
  <c r="F123" i="2"/>
  <c r="H143" i="2" l="1"/>
  <c r="H142" i="2"/>
  <c r="G143" i="2"/>
  <c r="G142" i="2"/>
  <c r="F142" i="2"/>
  <c r="F143" i="2"/>
  <c r="H138" i="2"/>
  <c r="H141" i="2"/>
  <c r="G138" i="2"/>
  <c r="G141" i="2"/>
  <c r="F138" i="2"/>
  <c r="F14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<sst xmlns="http://schemas.openxmlformats.org/spreadsheetml/2006/main" count="235" uniqueCount="145">
  <si>
    <t>Ставка НДС</t>
  </si>
  <si>
    <t>Налог на прибыль</t>
  </si>
  <si>
    <t>Налоги на ФОТ (начисление)</t>
  </si>
  <si>
    <t>Уровень потерь товара (воровство, порча, усушка, утряска), % себестоимости</t>
  </si>
  <si>
    <t>Прочие расходы (в т.ч. резерв, канцелярия, связь), % от оборота без НДС</t>
  </si>
  <si>
    <t>Средний чек 1-го чел-ка, $ с НДС</t>
  </si>
  <si>
    <t>Посещаемость магазина в день, клиентов</t>
  </si>
  <si>
    <t>Средняя наценка на себестоимость товара</t>
  </si>
  <si>
    <t>Оборачиваемость товара, дн.</t>
  </si>
  <si>
    <t>Отсрочка оплаты по поставщикам, дн.</t>
  </si>
  <si>
    <t>Площадь магазина, кв.м.</t>
  </si>
  <si>
    <t>Арендная плата в месяц за 1 кв.м. (в т.ч. коммунальные) с НДС, $ с НДС</t>
  </si>
  <si>
    <t>Зарплата сотрудникам 1 магазина, $/месяц</t>
  </si>
  <si>
    <t>Зарплата администрации сети (директора), $/месяц</t>
  </si>
  <si>
    <t>Выход на плановую посещаемость магазина, % плановой</t>
  </si>
  <si>
    <t>1-й месяц функционирования</t>
  </si>
  <si>
    <t>2-й месяц функционирования</t>
  </si>
  <si>
    <t>3-й месяц функционирования</t>
  </si>
  <si>
    <t>больше 3-х месяцев</t>
  </si>
  <si>
    <t>Начало инвестиций в магазины, кол-во магазинов</t>
  </si>
  <si>
    <t>1-й месяц проекта</t>
  </si>
  <si>
    <t>2-й месяц проекта</t>
  </si>
  <si>
    <t>3-й месяц проекта</t>
  </si>
  <si>
    <t>Время на подготовку магазина к открытию, мес.</t>
  </si>
  <si>
    <t>Инвестиции в открытие 1 магазина, $ с НДС</t>
  </si>
  <si>
    <t>Срок амортизации инвестиций, лет</t>
  </si>
  <si>
    <t>Ставка дисконтирования, % год.</t>
  </si>
  <si>
    <t>Мультипликатор для расчёта Terminal Value, *EBITDA</t>
  </si>
  <si>
    <t>Горизонт планирования, лет</t>
  </si>
  <si>
    <t>Блок "Собственный магазин"</t>
  </si>
  <si>
    <t>Начало подготовки магазина к открытию</t>
  </si>
  <si>
    <t>Кол-во функционирующих магазинов</t>
  </si>
  <si>
    <t>1-й месяц работы</t>
  </si>
  <si>
    <t>2-й месяц работы</t>
  </si>
  <si>
    <t>3-й месяц работы</t>
  </si>
  <si>
    <t>Объём продаж в деньгах</t>
  </si>
  <si>
    <t>Себестоимость продукции</t>
  </si>
  <si>
    <t>Аренда</t>
  </si>
  <si>
    <t>ФОТ (ставка) + налоги на ФОТ</t>
  </si>
  <si>
    <t>Прибыль по собственным магазинам</t>
  </si>
  <si>
    <t>Посещаемость магазинов</t>
  </si>
  <si>
    <t>чел.</t>
  </si>
  <si>
    <t>шт.</t>
  </si>
  <si>
    <t>Консолидированный бюджет</t>
  </si>
  <si>
    <t>Доходы</t>
  </si>
  <si>
    <t>$</t>
  </si>
  <si>
    <t>Условно-постоянные расходы направлений</t>
  </si>
  <si>
    <t>Прибыль EBITDA</t>
  </si>
  <si>
    <t>Амортизация</t>
  </si>
  <si>
    <t>Прибыль с учётом амортизации EBIT</t>
  </si>
  <si>
    <t>Условно-постоянные расходы</t>
  </si>
  <si>
    <t>Потери товаров</t>
  </si>
  <si>
    <t>Объём чеков</t>
  </si>
  <si>
    <t>План закупки продкции</t>
  </si>
  <si>
    <t>Остатки ГП на начало</t>
  </si>
  <si>
    <t>Продажа (уменьшение ГП)</t>
  </si>
  <si>
    <t>Покупка ГП (увеличение)</t>
  </si>
  <si>
    <t>Остатки ГП на конец</t>
  </si>
  <si>
    <t>Оплата за продукцию</t>
  </si>
  <si>
    <t>КЗ на начало</t>
  </si>
  <si>
    <t>Получение ткани (увеличение КЗ)</t>
  </si>
  <si>
    <t>Оплата за ткань (уменьшение КЗ)</t>
  </si>
  <si>
    <t>КЗ на конец</t>
  </si>
  <si>
    <t>Прочие расходы</t>
  </si>
  <si>
    <t>Потери товара</t>
  </si>
  <si>
    <t>Инвестиции в магазин</t>
  </si>
  <si>
    <t>Инвестиции в открытие магазина</t>
  </si>
  <si>
    <t>Остаток ОС и НМА на начало</t>
  </si>
  <si>
    <t>Получение НМА (инвестиции)</t>
  </si>
  <si>
    <t>Остаток ОС и НМА на конец</t>
  </si>
  <si>
    <t>Баланс по НДС</t>
  </si>
  <si>
    <t>Остаток НК на начало периода</t>
  </si>
  <si>
    <t>НО (от продаж)</t>
  </si>
  <si>
    <t>НК (от расходов)</t>
  </si>
  <si>
    <t>Оплата НДС в бюджет</t>
  </si>
  <si>
    <t>Остаток НК на конец периода</t>
  </si>
  <si>
    <t>ОПиУ</t>
  </si>
  <si>
    <t>Выручка без НДС</t>
  </si>
  <si>
    <t>Себестоимость прямая без НДС</t>
  </si>
  <si>
    <t>Марж прибыль</t>
  </si>
  <si>
    <t>ФОТ(ставка)+налоги на ФОТ</t>
  </si>
  <si>
    <t>EBITDA</t>
  </si>
  <si>
    <t>EBIT</t>
  </si>
  <si>
    <t>Накопительная прибыль до налога</t>
  </si>
  <si>
    <t>Чистая прибыль после всех налогов (Net profit)</t>
  </si>
  <si>
    <t>Операционные расходы</t>
  </si>
  <si>
    <t>ДДС</t>
  </si>
  <si>
    <t>Операционная деятельность</t>
  </si>
  <si>
    <t>Поступление ДС</t>
  </si>
  <si>
    <t>Расходование ДС</t>
  </si>
  <si>
    <t>Оплата налога на прибыль</t>
  </si>
  <si>
    <t>Инвестиционная деятельность</t>
  </si>
  <si>
    <t>Поступление от продажи ДС</t>
  </si>
  <si>
    <t>Открытие собственного магазина</t>
  </si>
  <si>
    <t>Финансовая деятельность</t>
  </si>
  <si>
    <t>Поступления</t>
  </si>
  <si>
    <t>Взносы акционеров</t>
  </si>
  <si>
    <t>Расходование</t>
  </si>
  <si>
    <t>Дивиденты</t>
  </si>
  <si>
    <t>САЛЬДО ДС общее</t>
  </si>
  <si>
    <t>Остаток ДС на начало периода</t>
  </si>
  <si>
    <t/>
  </si>
  <si>
    <t>Остаток ДС на конец периода</t>
  </si>
  <si>
    <t>Макс потребность в ДС</t>
  </si>
  <si>
    <t>Себестоимость закупки</t>
  </si>
  <si>
    <t>Баланс</t>
  </si>
  <si>
    <t>АКТИВЫ</t>
  </si>
  <si>
    <t>ОС и НМА</t>
  </si>
  <si>
    <t>Остатки ГП</t>
  </si>
  <si>
    <t>ДС</t>
  </si>
  <si>
    <t>ДЗ по НДС</t>
  </si>
  <si>
    <t>ПАССИВЫ</t>
  </si>
  <si>
    <t>Собственные средства</t>
  </si>
  <si>
    <t>Нераспределённая прибыль</t>
  </si>
  <si>
    <t>КЗ поставщикам</t>
  </si>
  <si>
    <t>Проверка баланса</t>
  </si>
  <si>
    <t>Разные коэффициенты</t>
  </si>
  <si>
    <t>Собственные оборотные средства</t>
  </si>
  <si>
    <t>К-т абсолютной ликвидности</t>
  </si>
  <si>
    <t>К-т быстрой (промежуточной)</t>
  </si>
  <si>
    <t>К-т текущей ликвидности (покрытия)</t>
  </si>
  <si>
    <t>К-т автономии / независимости</t>
  </si>
  <si>
    <t>Кредитный рычаг</t>
  </si>
  <si>
    <t>Среднегодовой собств капитал</t>
  </si>
  <si>
    <t>ROE</t>
  </si>
  <si>
    <t>% год.</t>
  </si>
  <si>
    <t>DCF-анализ</t>
  </si>
  <si>
    <t>Денежный поток от операц деятельности</t>
  </si>
  <si>
    <t>Денежный поток от инвест деятельности</t>
  </si>
  <si>
    <t>Terminal Value</t>
  </si>
  <si>
    <t>ОБЩИЙ CASH FLOW проекта (без фин)</t>
  </si>
  <si>
    <t>… CF накопительно</t>
  </si>
  <si>
    <t>Ставка дисконтирования</t>
  </si>
  <si>
    <t>% мес.</t>
  </si>
  <si>
    <t>Дисконтированный Cash Flow, NPV (net present value)</t>
  </si>
  <si>
    <t>… DCF накопительно</t>
  </si>
  <si>
    <t>IRR (internal rate of return)</t>
  </si>
  <si>
    <t>MIRR (modified IRR)</t>
  </si>
  <si>
    <t>PB - простой период окупаемости</t>
  </si>
  <si>
    <t>мес.</t>
  </si>
  <si>
    <t>DPB - дисконтированный период окупаемости</t>
  </si>
  <si>
    <t>Метод оценки Nerminal Value</t>
  </si>
  <si>
    <t>затратный</t>
  </si>
  <si>
    <t>доходный *3</t>
  </si>
  <si>
    <t xml:space="preserve">Прочие расходы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</si>
</sst>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mmmm\ yyyy;@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 tint="-4.9989318521683403E-2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9" fontId="3" fillId="0" borderId="1" xfId="0" applyNumberFormat="1" applyFont="1" applyBorder="1" applyAlignment="1">
      <alignment horizontal="right" vertical="center" wrapText="1"/>
    </xf>
    <xf numFmtId="1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wrapText="1"/>
    </xf>
    <xf numFmtId="9" fontId="3" fillId="0" borderId="1" xfId="0" applyNumberFormat="1" applyFont="1" applyBorder="1" applyAlignment="1">
      <alignment horizontal="right" wrapText="1"/>
    </xf>
    <xf numFmtId="9" fontId="0" fillId="0" borderId="0" xfId="0" applyNumberFormat="1"/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wrapText="1"/>
    </xf>
    <xf numFmtId="1" fontId="0" fillId="0" borderId="0" xfId="0" applyNumberFormat="1"/>
    <xf numFmtId="0" fontId="2" fillId="2" borderId="0" xfId="0" applyFont="1" applyFill="1"/>
    <xf numFmtId="0" fontId="0" fillId="3" borderId="0" xfId="0" applyFill="1"/>
    <xf numFmtId="164" fontId="0" fillId="0" borderId="0" xfId="0" applyNumberFormat="1"/>
    <xf numFmtId="0" fontId="0" fillId="3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3" fontId="0" fillId="0" borderId="0" xfId="0" applyNumberFormat="1"/>
    <xf numFmtId="0" fontId="0" fillId="2" borderId="0" xfId="0" applyFill="1"/>
    <xf numFmtId="3" fontId="0" fillId="2" borderId="0" xfId="0" applyNumberFormat="1" applyFill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3" fontId="2" fillId="2" borderId="0" xfId="0" applyNumberFormat="1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3" fontId="2" fillId="0" borderId="0" xfId="0" applyNumberFormat="1" applyFont="1" applyFill="1"/>
    <xf numFmtId="0" fontId="0" fillId="4" borderId="0" xfId="0" applyFill="1"/>
    <xf numFmtId="3" fontId="0" fillId="0" borderId="0" xfId="0" applyNumberFormat="1" applyAlignment="1">
      <alignment horizontal="center"/>
    </xf>
    <xf numFmtId="0" fontId="0" fillId="5" borderId="0" xfId="0" applyFill="1"/>
    <xf numFmtId="4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0" fontId="0" fillId="0" borderId="2" xfId="0" applyFill="1" applyBorder="1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2" fontId="3" fillId="0" borderId="0" xfId="0" applyNumberFormat="1" applyFont="1" applyAlignment="1">
      <alignment vertical="center" wrapText="1"/>
    </xf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7" fillId="2" borderId="0" xfId="0" applyFont="1" applyFill="1"/>
    <xf numFmtId="164" fontId="7" fillId="0" borderId="0" xfId="0" applyNumberFormat="1" applyFont="1"/>
    <xf numFmtId="164" fontId="0" fillId="0" borderId="0" xfId="0" applyNumberFormat="1" applyFill="1"/>
    <xf numFmtId="0" fontId="0" fillId="0" borderId="0" xfId="0" applyFill="1"/>
    <xf numFmtId="3" fontId="0" fillId="0" borderId="0" xfId="0" applyNumberFormat="1" applyFill="1"/>
    <xf numFmtId="0" fontId="6" fillId="2" borderId="0" xfId="0" applyFont="1" applyFill="1"/>
    <xf numFmtId="0" fontId="4" fillId="0" borderId="0" xfId="0" applyFont="1"/>
    <xf numFmtId="0" fontId="6" fillId="0" borderId="0" xfId="0" applyFont="1" applyFill="1"/>
    <xf numFmtId="0" fontId="4" fillId="0" borderId="0" xfId="0" applyFont="1" applyAlignment="1">
      <alignment horizontal="right"/>
    </xf>
    <xf numFmtId="0" fontId="6" fillId="2" borderId="0" xfId="0" applyFont="1" applyFill="1" applyAlignment="1">
      <alignment horizontal="left"/>
    </xf>
    <xf numFmtId="0" fontId="0" fillId="0" borderId="0" xfId="0" applyAlignment="1"/>
    <xf numFmtId="0" fontId="2" fillId="2" borderId="0" xfId="0" applyFont="1" applyFill="1" applyAlignment="1"/>
    <xf numFmtId="0" fontId="0" fillId="2" borderId="0" xfId="0" applyFill="1" applyAlignment="1"/>
    <xf numFmtId="0" fontId="2" fillId="0" borderId="0" xfId="0" applyFont="1" applyFill="1" applyAlignment="1"/>
    <xf numFmtId="0" fontId="4" fillId="4" borderId="0" xfId="0" applyFont="1" applyFill="1"/>
    <xf numFmtId="3" fontId="3" fillId="0" borderId="0" xfId="0" applyNumberFormat="1" applyFont="1"/>
    <xf numFmtId="0" fontId="3" fillId="0" borderId="0" xfId="0" applyFont="1"/>
    <xf numFmtId="9" fontId="3" fillId="0" borderId="0" xfId="1" applyFont="1" applyFill="1"/>
  </cellXfs>
  <cellStyles count="2">
    <cellStyle name="Обычный" xfId="0" builtinId="0"/>
    <cellStyle name="Процентный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Лист2!$B$151</c:f>
          <c:strCache>
            <c:ptCount val="1"/>
            <c:pt idx="0">
              <c:v>DCF-анализ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Лист2!$B$156</c:f>
              <c:strCache>
                <c:ptCount val="1"/>
                <c:pt idx="0">
                  <c:v>ОБЩИЙ CASH FLOW проекта (без фин)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Лист2!$J$1:$AS$1</c:f>
              <c:numCache>
                <c:formatCode>[$-419]mmmm\ yyyy;@</c:formatCode>
                <c:ptCount val="36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  <c:pt idx="24">
                  <c:v>44562</c:v>
                </c:pt>
                <c:pt idx="25">
                  <c:v>44593</c:v>
                </c:pt>
                <c:pt idx="26">
                  <c:v>44621</c:v>
                </c:pt>
                <c:pt idx="27">
                  <c:v>44652</c:v>
                </c:pt>
                <c:pt idx="28">
                  <c:v>44682</c:v>
                </c:pt>
                <c:pt idx="29">
                  <c:v>44713</c:v>
                </c:pt>
                <c:pt idx="30">
                  <c:v>44743</c:v>
                </c:pt>
                <c:pt idx="31">
                  <c:v>44774</c:v>
                </c:pt>
                <c:pt idx="32">
                  <c:v>44805</c:v>
                </c:pt>
                <c:pt idx="33">
                  <c:v>44835</c:v>
                </c:pt>
                <c:pt idx="34">
                  <c:v>44866</c:v>
                </c:pt>
                <c:pt idx="35">
                  <c:v>44896</c:v>
                </c:pt>
              </c:numCache>
            </c:numRef>
          </c:cat>
          <c:val>
            <c:numRef>
              <c:f>Лист2!$J$156:$AS$156</c:f>
              <c:numCache>
                <c:formatCode>#,##0</c:formatCode>
                <c:ptCount val="36"/>
                <c:pt idx="0">
                  <c:v>-42024</c:v>
                </c:pt>
                <c:pt idx="1">
                  <c:v>-40448.400000000001</c:v>
                </c:pt>
                <c:pt idx="2">
                  <c:v>-38516.800000000003</c:v>
                </c:pt>
                <c:pt idx="3">
                  <c:v>5219.6000000000058</c:v>
                </c:pt>
                <c:pt idx="4">
                  <c:v>8314</c:v>
                </c:pt>
                <c:pt idx="5">
                  <c:v>9132.3999999999942</c:v>
                </c:pt>
                <c:pt idx="6">
                  <c:v>8706</c:v>
                </c:pt>
                <c:pt idx="7">
                  <c:v>6786</c:v>
                </c:pt>
                <c:pt idx="8">
                  <c:v>6786</c:v>
                </c:pt>
                <c:pt idx="9">
                  <c:v>6786</c:v>
                </c:pt>
                <c:pt idx="10">
                  <c:v>6786</c:v>
                </c:pt>
                <c:pt idx="11">
                  <c:v>6786</c:v>
                </c:pt>
                <c:pt idx="12">
                  <c:v>4017.2000000000116</c:v>
                </c:pt>
                <c:pt idx="13">
                  <c:v>3774</c:v>
                </c:pt>
                <c:pt idx="14">
                  <c:v>3774</c:v>
                </c:pt>
                <c:pt idx="15">
                  <c:v>3546.9333333333198</c:v>
                </c:pt>
                <c:pt idx="16">
                  <c:v>3310.8666666666686</c:v>
                </c:pt>
                <c:pt idx="17">
                  <c:v>3310.8666666666686</c:v>
                </c:pt>
                <c:pt idx="18">
                  <c:v>3310.8666666666686</c:v>
                </c:pt>
                <c:pt idx="19">
                  <c:v>3310.8666666666686</c:v>
                </c:pt>
                <c:pt idx="20">
                  <c:v>3310.8666666666686</c:v>
                </c:pt>
                <c:pt idx="21">
                  <c:v>3310.8666666666686</c:v>
                </c:pt>
                <c:pt idx="22">
                  <c:v>3310.8666666666686</c:v>
                </c:pt>
                <c:pt idx="23">
                  <c:v>3310.8666666666686</c:v>
                </c:pt>
                <c:pt idx="24">
                  <c:v>3310.8666666666686</c:v>
                </c:pt>
                <c:pt idx="25">
                  <c:v>3310.8666666666686</c:v>
                </c:pt>
                <c:pt idx="26">
                  <c:v>3310.8666666666686</c:v>
                </c:pt>
                <c:pt idx="27">
                  <c:v>3310.8666666666686</c:v>
                </c:pt>
                <c:pt idx="28">
                  <c:v>3310.8666666666686</c:v>
                </c:pt>
                <c:pt idx="29">
                  <c:v>3310.8666666666686</c:v>
                </c:pt>
                <c:pt idx="30">
                  <c:v>3310.8666666666686</c:v>
                </c:pt>
                <c:pt idx="31">
                  <c:v>3310.8666666666686</c:v>
                </c:pt>
                <c:pt idx="32">
                  <c:v>3310.8666666666686</c:v>
                </c:pt>
                <c:pt idx="33">
                  <c:v>3310.8666666666686</c:v>
                </c:pt>
                <c:pt idx="34">
                  <c:v>3310.8666666666686</c:v>
                </c:pt>
                <c:pt idx="35">
                  <c:v>139174.86666666667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35-4778-A507-23034D3EF871}"/>
            </c:ext>
          </c:extLst>
        </c:ser>
        <c:ser>
          <c:idx val="2"/>
          <c:order val="2"/>
          <c:tx>
            <c:strRef>
              <c:f>Лист2!$B$157</c:f>
              <c:strCache>
                <c:ptCount val="1"/>
                <c:pt idx="0">
                  <c:v>… CF накопительно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Лист2!$J$1:$AS$1</c:f>
              <c:numCache>
                <c:formatCode>[$-419]mmmm\ yyyy;@</c:formatCode>
                <c:ptCount val="36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  <c:pt idx="24">
                  <c:v>44562</c:v>
                </c:pt>
                <c:pt idx="25">
                  <c:v>44593</c:v>
                </c:pt>
                <c:pt idx="26">
                  <c:v>44621</c:v>
                </c:pt>
                <c:pt idx="27">
                  <c:v>44652</c:v>
                </c:pt>
                <c:pt idx="28">
                  <c:v>44682</c:v>
                </c:pt>
                <c:pt idx="29">
                  <c:v>44713</c:v>
                </c:pt>
                <c:pt idx="30">
                  <c:v>44743</c:v>
                </c:pt>
                <c:pt idx="31">
                  <c:v>44774</c:v>
                </c:pt>
                <c:pt idx="32">
                  <c:v>44805</c:v>
                </c:pt>
                <c:pt idx="33">
                  <c:v>44835</c:v>
                </c:pt>
                <c:pt idx="34">
                  <c:v>44866</c:v>
                </c:pt>
                <c:pt idx="35">
                  <c:v>44896</c:v>
                </c:pt>
              </c:numCache>
            </c:numRef>
          </c:cat>
          <c:val>
            <c:numRef>
              <c:f>Лист2!$J$157:$AS$157</c:f>
              <c:numCache>
                <c:formatCode>#,##0</c:formatCode>
                <c:ptCount val="36"/>
                <c:pt idx="0">
                  <c:v>-42024</c:v>
                </c:pt>
                <c:pt idx="1">
                  <c:v>-82472.399999999994</c:v>
                </c:pt>
                <c:pt idx="2">
                  <c:v>-120989.2</c:v>
                </c:pt>
                <c:pt idx="3">
                  <c:v>-115769.59999999999</c:v>
                </c:pt>
                <c:pt idx="4">
                  <c:v>-107455.59999999999</c:v>
                </c:pt>
                <c:pt idx="5">
                  <c:v>-98323.199999999997</c:v>
                </c:pt>
                <c:pt idx="6">
                  <c:v>-89617.2</c:v>
                </c:pt>
                <c:pt idx="7">
                  <c:v>-82831.199999999997</c:v>
                </c:pt>
                <c:pt idx="8">
                  <c:v>-76045.2</c:v>
                </c:pt>
                <c:pt idx="9">
                  <c:v>-69259.199999999997</c:v>
                </c:pt>
                <c:pt idx="10">
                  <c:v>-62473.2</c:v>
                </c:pt>
                <c:pt idx="11">
                  <c:v>-55687.199999999997</c:v>
                </c:pt>
                <c:pt idx="12">
                  <c:v>-51669.999999999985</c:v>
                </c:pt>
                <c:pt idx="13">
                  <c:v>-47895.999999999985</c:v>
                </c:pt>
                <c:pt idx="14">
                  <c:v>-44121.999999999985</c:v>
                </c:pt>
                <c:pt idx="15">
                  <c:v>-40575.066666666666</c:v>
                </c:pt>
                <c:pt idx="16">
                  <c:v>-37264.199999999997</c:v>
                </c:pt>
                <c:pt idx="17">
                  <c:v>-33953.333333333328</c:v>
                </c:pt>
                <c:pt idx="18">
                  <c:v>-30642.46666666666</c:v>
                </c:pt>
                <c:pt idx="19">
                  <c:v>-27331.599999999991</c:v>
                </c:pt>
                <c:pt idx="20">
                  <c:v>-24020.733333333323</c:v>
                </c:pt>
                <c:pt idx="21">
                  <c:v>-20709.866666666654</c:v>
                </c:pt>
                <c:pt idx="22">
                  <c:v>-17398.999999999985</c:v>
                </c:pt>
                <c:pt idx="23">
                  <c:v>-14088.133333333317</c:v>
                </c:pt>
                <c:pt idx="24">
                  <c:v>-10777.266666666648</c:v>
                </c:pt>
                <c:pt idx="25">
                  <c:v>-7466.3999999999796</c:v>
                </c:pt>
                <c:pt idx="26">
                  <c:v>-4155.533333333311</c:v>
                </c:pt>
                <c:pt idx="27">
                  <c:v>-844.66666666664241</c:v>
                </c:pt>
                <c:pt idx="28">
                  <c:v>2466.2000000000262</c:v>
                </c:pt>
                <c:pt idx="29">
                  <c:v>5777.0666666666948</c:v>
                </c:pt>
                <c:pt idx="30">
                  <c:v>9087.9333333333634</c:v>
                </c:pt>
                <c:pt idx="31">
                  <c:v>12398.800000000032</c:v>
                </c:pt>
                <c:pt idx="32">
                  <c:v>15709.666666666701</c:v>
                </c:pt>
                <c:pt idx="33">
                  <c:v>19020.533333333369</c:v>
                </c:pt>
                <c:pt idx="34">
                  <c:v>22331.400000000038</c:v>
                </c:pt>
                <c:pt idx="35">
                  <c:v>161506.26666666672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35-4778-A507-23034D3EF871}"/>
            </c:ext>
          </c:extLst>
        </c:ser>
        <c:ser>
          <c:idx val="3"/>
          <c:order val="3"/>
          <c:tx>
            <c:strRef>
              <c:f>Лист2!$B$162</c:f>
              <c:strCache>
                <c:ptCount val="1"/>
                <c:pt idx="0">
                  <c:v>Дисконтированный Cash Flow, NPV (net present value)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Лист2!$J$1:$AS$1</c:f>
              <c:numCache>
                <c:formatCode>[$-419]mmmm\ yyyy;@</c:formatCode>
                <c:ptCount val="36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  <c:pt idx="24">
                  <c:v>44562</c:v>
                </c:pt>
                <c:pt idx="25">
                  <c:v>44593</c:v>
                </c:pt>
                <c:pt idx="26">
                  <c:v>44621</c:v>
                </c:pt>
                <c:pt idx="27">
                  <c:v>44652</c:v>
                </c:pt>
                <c:pt idx="28">
                  <c:v>44682</c:v>
                </c:pt>
                <c:pt idx="29">
                  <c:v>44713</c:v>
                </c:pt>
                <c:pt idx="30">
                  <c:v>44743</c:v>
                </c:pt>
                <c:pt idx="31">
                  <c:v>44774</c:v>
                </c:pt>
                <c:pt idx="32">
                  <c:v>44805</c:v>
                </c:pt>
                <c:pt idx="33">
                  <c:v>44835</c:v>
                </c:pt>
                <c:pt idx="34">
                  <c:v>44866</c:v>
                </c:pt>
                <c:pt idx="35">
                  <c:v>44896</c:v>
                </c:pt>
              </c:numCache>
            </c:numRef>
          </c:cat>
          <c:val>
            <c:numRef>
              <c:f>Лист2!$J$162:$AS$162</c:f>
              <c:numCache>
                <c:formatCode>#,##0</c:formatCode>
                <c:ptCount val="36"/>
                <c:pt idx="0">
                  <c:v>-41390.335873963588</c:v>
                </c:pt>
                <c:pt idx="1">
                  <c:v>-39237.784057597913</c:v>
                </c:pt>
                <c:pt idx="2">
                  <c:v>-36800.598938777162</c:v>
                </c:pt>
                <c:pt idx="3">
                  <c:v>4911.8316563474227</c:v>
                </c:pt>
                <c:pt idx="4">
                  <c:v>7705.8017988013462</c:v>
                </c:pt>
                <c:pt idx="5">
                  <c:v>8336.7024736002932</c:v>
                </c:pt>
                <c:pt idx="6">
                  <c:v>7827.617628237289</c:v>
                </c:pt>
                <c:pt idx="7">
                  <c:v>6009.3342087276669</c:v>
                </c:pt>
                <c:pt idx="8">
                  <c:v>5918.7217132623582</c:v>
                </c:pt>
                <c:pt idx="9">
                  <c:v>5829.475529612846</c:v>
                </c:pt>
                <c:pt idx="10">
                  <c:v>5741.5750556759822</c:v>
                </c:pt>
                <c:pt idx="11">
                  <c:v>5655.0000000000027</c:v>
                </c:pt>
                <c:pt idx="12">
                  <c:v>3297.1884572483791</c:v>
                </c:pt>
                <c:pt idx="13">
                  <c:v>3050.8705130770436</c:v>
                </c:pt>
                <c:pt idx="14">
                  <c:v>3004.8675814827357</c:v>
                </c:pt>
                <c:pt idx="15">
                  <c:v>2781.4933822547819</c:v>
                </c:pt>
                <c:pt idx="16">
                  <c:v>2557.2209842425873</c:v>
                </c:pt>
                <c:pt idx="17">
                  <c:v>2518.6616086462122</c:v>
                </c:pt>
                <c:pt idx="18">
                  <c:v>2480.6836554046304</c:v>
                </c:pt>
                <c:pt idx="19">
                  <c:v>2443.2783574683372</c:v>
                </c:pt>
                <c:pt idx="20">
                  <c:v>2406.4370799828794</c:v>
                </c:pt>
                <c:pt idx="21">
                  <c:v>2370.151318295535</c:v>
                </c:pt>
                <c:pt idx="22">
                  <c:v>2334.4126959920477</c:v>
                </c:pt>
                <c:pt idx="23">
                  <c:v>2299.2129629629662</c:v>
                </c:pt>
                <c:pt idx="24">
                  <c:v>2264.5439934991473</c:v>
                </c:pt>
                <c:pt idx="25">
                  <c:v>2230.3977844159654</c:v>
                </c:pt>
                <c:pt idx="26">
                  <c:v>2196.766453205812</c:v>
                </c:pt>
                <c:pt idx="27">
                  <c:v>2163.642236218453</c:v>
                </c:pt>
                <c:pt idx="28">
                  <c:v>2131.0174868688237</c:v>
                </c:pt>
                <c:pt idx="29">
                  <c:v>2098.8846738718448</c:v>
                </c:pt>
                <c:pt idx="30">
                  <c:v>2067.2363795038596</c:v>
                </c:pt>
                <c:pt idx="31">
                  <c:v>2036.0652978902817</c:v>
                </c:pt>
                <c:pt idx="32">
                  <c:v>2005.3642333190674</c:v>
                </c:pt>
                <c:pt idx="33">
                  <c:v>1975.1260985796134</c:v>
                </c:pt>
                <c:pt idx="34">
                  <c:v>1945.3439133267068</c:v>
                </c:pt>
                <c:pt idx="35">
                  <c:v>80541.010802469231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35-4778-A507-23034D3EF871}"/>
            </c:ext>
          </c:extLst>
        </c:ser>
        <c:ser>
          <c:idx val="4"/>
          <c:order val="4"/>
          <c:tx>
            <c:strRef>
              <c:f>Лист2!$B$163</c:f>
              <c:strCache>
                <c:ptCount val="1"/>
                <c:pt idx="0">
                  <c:v>… DCF накопительно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Лист2!$J$1:$AS$1</c:f>
              <c:numCache>
                <c:formatCode>[$-419]mmmm\ yyyy;@</c:formatCode>
                <c:ptCount val="36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  <c:pt idx="24">
                  <c:v>44562</c:v>
                </c:pt>
                <c:pt idx="25">
                  <c:v>44593</c:v>
                </c:pt>
                <c:pt idx="26">
                  <c:v>44621</c:v>
                </c:pt>
                <c:pt idx="27">
                  <c:v>44652</c:v>
                </c:pt>
                <c:pt idx="28">
                  <c:v>44682</c:v>
                </c:pt>
                <c:pt idx="29">
                  <c:v>44713</c:v>
                </c:pt>
                <c:pt idx="30">
                  <c:v>44743</c:v>
                </c:pt>
                <c:pt idx="31">
                  <c:v>44774</c:v>
                </c:pt>
                <c:pt idx="32">
                  <c:v>44805</c:v>
                </c:pt>
                <c:pt idx="33">
                  <c:v>44835</c:v>
                </c:pt>
                <c:pt idx="34">
                  <c:v>44866</c:v>
                </c:pt>
                <c:pt idx="35">
                  <c:v>44896</c:v>
                </c:pt>
              </c:numCache>
            </c:numRef>
          </c:cat>
          <c:val>
            <c:numRef>
              <c:f>Лист2!$J$163:$AS$163</c:f>
              <c:numCache>
                <c:formatCode>#,##0</c:formatCode>
                <c:ptCount val="36"/>
                <c:pt idx="0">
                  <c:v>-41390.335873963588</c:v>
                </c:pt>
                <c:pt idx="1">
                  <c:v>-80628.119931561494</c:v>
                </c:pt>
                <c:pt idx="2">
                  <c:v>-117428.71887033866</c:v>
                </c:pt>
                <c:pt idx="3">
                  <c:v>-112516.88721399124</c:v>
                </c:pt>
                <c:pt idx="4">
                  <c:v>-104811.0854151899</c:v>
                </c:pt>
                <c:pt idx="5">
                  <c:v>-96474.382941589603</c:v>
                </c:pt>
                <c:pt idx="6">
                  <c:v>-88646.765313352313</c:v>
                </c:pt>
                <c:pt idx="7">
                  <c:v>-82637.431104624644</c:v>
                </c:pt>
                <c:pt idx="8">
                  <c:v>-76718.709391362281</c:v>
                </c:pt>
                <c:pt idx="9">
                  <c:v>-70889.233861749439</c:v>
                </c:pt>
                <c:pt idx="10">
                  <c:v>-65147.658806073458</c:v>
                </c:pt>
                <c:pt idx="11">
                  <c:v>-59492.658806073458</c:v>
                </c:pt>
                <c:pt idx="12">
                  <c:v>-56195.470348825082</c:v>
                </c:pt>
                <c:pt idx="13">
                  <c:v>-53144.599835748035</c:v>
                </c:pt>
                <c:pt idx="14">
                  <c:v>-50139.732254265298</c:v>
                </c:pt>
                <c:pt idx="15">
                  <c:v>-47358.238872010515</c:v>
                </c:pt>
                <c:pt idx="16">
                  <c:v>-44801.017887767928</c:v>
                </c:pt>
                <c:pt idx="17">
                  <c:v>-42282.356279121719</c:v>
                </c:pt>
                <c:pt idx="18">
                  <c:v>-39801.672623717088</c:v>
                </c:pt>
                <c:pt idx="19">
                  <c:v>-37358.394266248753</c:v>
                </c:pt>
                <c:pt idx="20">
                  <c:v>-34951.957186265878</c:v>
                </c:pt>
                <c:pt idx="21">
                  <c:v>-32581.805867970343</c:v>
                </c:pt>
                <c:pt idx="22">
                  <c:v>-30247.393171978296</c:v>
                </c:pt>
                <c:pt idx="23">
                  <c:v>-27948.180209015329</c:v>
                </c:pt>
                <c:pt idx="24">
                  <c:v>-25683.636215516181</c:v>
                </c:pt>
                <c:pt idx="25">
                  <c:v>-23453.238431100217</c:v>
                </c:pt>
                <c:pt idx="26">
                  <c:v>-21256.471977894405</c:v>
                </c:pt>
                <c:pt idx="27">
                  <c:v>-19092.829741675952</c:v>
                </c:pt>
                <c:pt idx="28">
                  <c:v>-16961.81225480713</c:v>
                </c:pt>
                <c:pt idx="29">
                  <c:v>-14862.927580935284</c:v>
                </c:pt>
                <c:pt idx="30">
                  <c:v>-12795.691201431424</c:v>
                </c:pt>
                <c:pt idx="31">
                  <c:v>-10759.625903541142</c:v>
                </c:pt>
                <c:pt idx="32">
                  <c:v>-8754.2616702220748</c:v>
                </c:pt>
                <c:pt idx="33">
                  <c:v>-6779.1355716424614</c:v>
                </c:pt>
                <c:pt idx="34">
                  <c:v>-4833.7916583157548</c:v>
                </c:pt>
                <c:pt idx="35">
                  <c:v>75707.219144153481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235-4778-A507-23034D3EF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0940488"/>
        <c:axId val="5309427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Лист2!$J$1:$AS$1</c15:sqref>
                        </c15:formulaRef>
                      </c:ext>
                    </c:extLst>
                    <c:numCache>
                      <c:formatCode>[$-419]mmmm\ yyyy;@</c:formatCode>
                      <c:ptCount val="36"/>
                      <c:pt idx="0">
                        <c:v>43831</c:v>
                      </c:pt>
                      <c:pt idx="1">
                        <c:v>43862</c:v>
                      </c:pt>
                      <c:pt idx="2">
                        <c:v>43891</c:v>
                      </c:pt>
                      <c:pt idx="3">
                        <c:v>43922</c:v>
                      </c:pt>
                      <c:pt idx="4">
                        <c:v>43952</c:v>
                      </c:pt>
                      <c:pt idx="5">
                        <c:v>43983</c:v>
                      </c:pt>
                      <c:pt idx="6">
                        <c:v>44013</c:v>
                      </c:pt>
                      <c:pt idx="7">
                        <c:v>44044</c:v>
                      </c:pt>
                      <c:pt idx="8">
                        <c:v>44075</c:v>
                      </c:pt>
                      <c:pt idx="9">
                        <c:v>44105</c:v>
                      </c:pt>
                      <c:pt idx="10">
                        <c:v>44136</c:v>
                      </c:pt>
                      <c:pt idx="11">
                        <c:v>44166</c:v>
                      </c:pt>
                      <c:pt idx="12">
                        <c:v>44197</c:v>
                      </c:pt>
                      <c:pt idx="13">
                        <c:v>44228</c:v>
                      </c:pt>
                      <c:pt idx="14">
                        <c:v>44256</c:v>
                      </c:pt>
                      <c:pt idx="15">
                        <c:v>44287</c:v>
                      </c:pt>
                      <c:pt idx="16">
                        <c:v>44317</c:v>
                      </c:pt>
                      <c:pt idx="17">
                        <c:v>44348</c:v>
                      </c:pt>
                      <c:pt idx="18">
                        <c:v>44378</c:v>
                      </c:pt>
                      <c:pt idx="19">
                        <c:v>44409</c:v>
                      </c:pt>
                      <c:pt idx="20">
                        <c:v>44440</c:v>
                      </c:pt>
                      <c:pt idx="21">
                        <c:v>44470</c:v>
                      </c:pt>
                      <c:pt idx="22">
                        <c:v>44501</c:v>
                      </c:pt>
                      <c:pt idx="23">
                        <c:v>44531</c:v>
                      </c:pt>
                      <c:pt idx="24">
                        <c:v>44562</c:v>
                      </c:pt>
                      <c:pt idx="25">
                        <c:v>44593</c:v>
                      </c:pt>
                      <c:pt idx="26">
                        <c:v>44621</c:v>
                      </c:pt>
                      <c:pt idx="27">
                        <c:v>44652</c:v>
                      </c:pt>
                      <c:pt idx="28">
                        <c:v>44682</c:v>
                      </c:pt>
                      <c:pt idx="29">
                        <c:v>44713</c:v>
                      </c:pt>
                      <c:pt idx="30">
                        <c:v>44743</c:v>
                      </c:pt>
                      <c:pt idx="31">
                        <c:v>44774</c:v>
                      </c:pt>
                      <c:pt idx="32">
                        <c:v>44805</c:v>
                      </c:pt>
                      <c:pt idx="33">
                        <c:v>44835</c:v>
                      </c:pt>
                      <c:pt idx="34">
                        <c:v>44866</c:v>
                      </c:pt>
                      <c:pt idx="35">
                        <c:v>44896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Лист2!$B$156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235-4778-A507-23034D3EF871}"/>
                  </c:ext>
                </c:extLst>
              </c15:ser>
            </c15:filteredLineSeries>
          </c:ext>
        </c:extLst>
      </c:lineChart>
      <c:dateAx>
        <c:axId val="530940488"/>
        <c:scaling>
          <c:orientation val="minMax"/>
        </c:scaling>
        <c:delete val="0"/>
        <c:axPos val="b"/>
        <c:numFmt formatCode="[$-419]mmmm\ yyyy;@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0942784"/>
        <c:crosses val="autoZero"/>
        <c:auto val="1"/>
        <c:lblOffset val="100"/>
        <c:baseTimeUnit val="months"/>
      </c:dateAx>
      <c:valAx>
        <c:axId val="53094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0940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234950</xdr:colOff>
      <xdr:row>175</xdr:row>
      <xdr:rowOff>22225</xdr:rowOff>
    </xdr:from>
    <xdr:to>
      <xdr:col>3</xdr:col>
      <xdr:colOff>546100</xdr:colOff>
      <xdr:row>190</xdr:row>
      <xdr:rowOff>3175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4F1CF64-D52A-44EA-A799-EA9533D8F4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36F1A-952C-47EC-9549-59D914D86323}">
  <dimension ref="A1:G40"/>
  <sheetViews>
    <sheetView tabSelected="1" topLeftCell="A25" workbookViewId="0">
      <selection activeCell="D6" sqref="D6"/>
    </sheetView>
  </sheetViews>
  <sheetFormatPr defaultRowHeight="14.5" x14ac:dyDescent="0.35"/>
  <cols>
    <col min="1" max="1" width="25.26953125" bestFit="1" customWidth="1"/>
    <col min="2" max="2" width="6.1796875" bestFit="1" customWidth="1"/>
    <col min="3" max="3" width="6.26953125" bestFit="1" customWidth="1"/>
    <col min="4" max="4" width="9.81640625" customWidth="1"/>
    <col min="5" max="5" width="24.54296875" bestFit="1" customWidth="1"/>
    <col min="6" max="6" width="3.36328125" customWidth="1"/>
  </cols>
  <sheetData>
    <row r="1" spans="1:7" ht="15" thickBot="1" x14ac:dyDescent="0.4">
      <c r="A1" s="1"/>
      <c r="B1" s="1"/>
      <c r="D1" s="35"/>
      <c r="E1" s="36"/>
      <c r="F1" s="37"/>
      <c r="G1" s="38"/>
    </row>
    <row r="2" spans="1:7" ht="15" thickBot="1" x14ac:dyDescent="0.4">
      <c r="A2" s="2" t="s">
        <v>0</v>
      </c>
      <c r="B2" s="3">
        <v>0.2</v>
      </c>
      <c r="D2" s="35"/>
      <c r="E2" s="35"/>
      <c r="F2" s="37"/>
      <c r="G2" s="38"/>
    </row>
    <row r="3" spans="1:7" ht="15" thickBot="1" x14ac:dyDescent="0.4">
      <c r="A3" s="2" t="s">
        <v>1</v>
      </c>
      <c r="B3" s="4">
        <v>0.2</v>
      </c>
      <c r="D3" s="35"/>
      <c r="E3" s="40"/>
      <c r="F3" s="41"/>
      <c r="G3" s="40"/>
    </row>
    <row r="4" spans="1:7" ht="15" thickBot="1" x14ac:dyDescent="0.4">
      <c r="A4" s="2" t="s">
        <v>2</v>
      </c>
      <c r="B4" s="4">
        <v>0.22</v>
      </c>
      <c r="D4" s="35"/>
      <c r="E4" s="40"/>
      <c r="F4" s="41"/>
      <c r="G4" s="42"/>
    </row>
    <row r="5" spans="1:7" ht="15" thickBot="1" x14ac:dyDescent="0.4">
      <c r="A5" s="1"/>
      <c r="B5" s="1"/>
      <c r="D5" s="35"/>
      <c r="E5" s="40"/>
      <c r="F5" s="41"/>
      <c r="G5" s="42"/>
    </row>
    <row r="6" spans="1:7" ht="39.5" thickBot="1" x14ac:dyDescent="0.4">
      <c r="A6" s="2" t="s">
        <v>3</v>
      </c>
      <c r="B6" s="4">
        <v>1.4999999999999999E-2</v>
      </c>
      <c r="D6" s="35"/>
      <c r="E6" s="40"/>
      <c r="F6" s="41"/>
      <c r="G6" s="42"/>
    </row>
    <row r="7" spans="1:7" ht="39.5" thickBot="1" x14ac:dyDescent="0.4">
      <c r="A7" s="2" t="s">
        <v>4</v>
      </c>
      <c r="B7" s="4">
        <v>0.03</v>
      </c>
      <c r="D7" s="35"/>
      <c r="E7" s="40"/>
      <c r="F7" s="41"/>
      <c r="G7" s="42"/>
    </row>
    <row r="8" spans="1:7" ht="15" thickBot="1" x14ac:dyDescent="0.4">
      <c r="A8" s="1"/>
      <c r="B8" s="1"/>
      <c r="D8" s="35"/>
      <c r="E8" s="35"/>
      <c r="F8" s="37"/>
      <c r="G8" s="39"/>
    </row>
    <row r="9" spans="1:7" ht="29.5" thickBot="1" x14ac:dyDescent="0.4">
      <c r="A9" s="1" t="s">
        <v>5</v>
      </c>
      <c r="B9" s="5">
        <v>4</v>
      </c>
    </row>
    <row r="10" spans="1:7" ht="29.5" thickBot="1" x14ac:dyDescent="0.4">
      <c r="A10" s="1" t="s">
        <v>6</v>
      </c>
      <c r="B10" s="5">
        <v>400</v>
      </c>
      <c r="C10" s="65">
        <f>B10*30</f>
        <v>12000</v>
      </c>
    </row>
    <row r="11" spans="1:7" ht="29.5" thickBot="1" x14ac:dyDescent="0.4">
      <c r="A11" s="1" t="s">
        <v>7</v>
      </c>
      <c r="B11" s="6">
        <v>0.25</v>
      </c>
      <c r="C11" s="66"/>
    </row>
    <row r="12" spans="1:7" ht="29.5" thickBot="1" x14ac:dyDescent="0.4">
      <c r="A12" s="1" t="s">
        <v>8</v>
      </c>
      <c r="B12" s="5">
        <v>10</v>
      </c>
      <c r="C12" s="67">
        <f>$B$12/30</f>
        <v>0.33333333333333331</v>
      </c>
    </row>
    <row r="13" spans="1:7" ht="29.5" thickBot="1" x14ac:dyDescent="0.4">
      <c r="A13" s="1" t="s">
        <v>9</v>
      </c>
      <c r="B13" s="5">
        <v>15</v>
      </c>
      <c r="C13" s="67">
        <f>B13/30</f>
        <v>0.5</v>
      </c>
      <c r="E13" s="7"/>
    </row>
    <row r="14" spans="1:7" ht="15" thickBot="1" x14ac:dyDescent="0.4">
      <c r="A14" s="1"/>
      <c r="B14" s="1"/>
    </row>
    <row r="15" spans="1:7" ht="15" thickBot="1" x14ac:dyDescent="0.4">
      <c r="A15" s="1" t="s">
        <v>10</v>
      </c>
      <c r="B15" s="5">
        <v>150</v>
      </c>
    </row>
    <row r="16" spans="1:7" ht="58.5" thickBot="1" x14ac:dyDescent="0.4">
      <c r="A16" s="1" t="s">
        <v>11</v>
      </c>
      <c r="B16" s="8">
        <v>20</v>
      </c>
    </row>
    <row r="17" spans="1:2" ht="15" thickBot="1" x14ac:dyDescent="0.4">
      <c r="A17" s="1"/>
      <c r="B17" s="1"/>
    </row>
    <row r="18" spans="1:2" ht="29.5" thickBot="1" x14ac:dyDescent="0.4">
      <c r="A18" s="1" t="s">
        <v>12</v>
      </c>
      <c r="B18" s="5">
        <v>1700</v>
      </c>
    </row>
    <row r="19" spans="1:2" ht="29.5" thickBot="1" x14ac:dyDescent="0.4">
      <c r="A19" s="1" t="s">
        <v>13</v>
      </c>
      <c r="B19" s="5">
        <v>1200</v>
      </c>
    </row>
    <row r="20" spans="1:2" ht="15" thickBot="1" x14ac:dyDescent="0.4">
      <c r="A20" s="1"/>
      <c r="B20" s="1"/>
    </row>
    <row r="21" spans="1:2" ht="44" thickBot="1" x14ac:dyDescent="0.4">
      <c r="A21" s="1" t="s">
        <v>14</v>
      </c>
      <c r="B21" s="1"/>
    </row>
    <row r="22" spans="1:2" ht="15" thickBot="1" x14ac:dyDescent="0.4">
      <c r="A22" s="9" t="s">
        <v>15</v>
      </c>
      <c r="B22" s="6">
        <v>0.4</v>
      </c>
    </row>
    <row r="23" spans="1:2" ht="15" thickBot="1" x14ac:dyDescent="0.4">
      <c r="A23" s="9" t="s">
        <v>16</v>
      </c>
      <c r="B23" s="6">
        <v>0.65</v>
      </c>
    </row>
    <row r="24" spans="1:2" ht="15" thickBot="1" x14ac:dyDescent="0.4">
      <c r="A24" s="9" t="s">
        <v>17</v>
      </c>
      <c r="B24" s="6">
        <v>0.85</v>
      </c>
    </row>
    <row r="25" spans="1:2" ht="15" thickBot="1" x14ac:dyDescent="0.4">
      <c r="A25" s="9" t="s">
        <v>18</v>
      </c>
      <c r="B25" s="6">
        <v>1</v>
      </c>
    </row>
    <row r="26" spans="1:2" ht="15" thickBot="1" x14ac:dyDescent="0.4">
      <c r="A26" s="1"/>
      <c r="B26" s="1"/>
    </row>
    <row r="27" spans="1:2" ht="44" thickBot="1" x14ac:dyDescent="0.4">
      <c r="A27" s="14" t="s">
        <v>19</v>
      </c>
      <c r="B27" s="14"/>
    </row>
    <row r="28" spans="1:2" ht="15" thickBot="1" x14ac:dyDescent="0.4">
      <c r="A28" s="15" t="s">
        <v>20</v>
      </c>
      <c r="B28" s="16">
        <v>1</v>
      </c>
    </row>
    <row r="29" spans="1:2" ht="15" thickBot="1" x14ac:dyDescent="0.4">
      <c r="A29" s="15" t="s">
        <v>21</v>
      </c>
      <c r="B29" s="16">
        <v>1</v>
      </c>
    </row>
    <row r="30" spans="1:2" ht="15" thickBot="1" x14ac:dyDescent="0.4">
      <c r="A30" s="15" t="s">
        <v>22</v>
      </c>
      <c r="B30" s="16">
        <v>1</v>
      </c>
    </row>
    <row r="31" spans="1:2" ht="15" thickBot="1" x14ac:dyDescent="0.4">
      <c r="A31" s="1"/>
      <c r="B31" s="1"/>
    </row>
    <row r="32" spans="1:2" ht="26.5" thickBot="1" x14ac:dyDescent="0.4">
      <c r="A32" s="17" t="s">
        <v>23</v>
      </c>
      <c r="B32" s="18">
        <v>1</v>
      </c>
    </row>
    <row r="33" spans="1:5" ht="15" thickBot="1" x14ac:dyDescent="0.4">
      <c r="A33" s="1"/>
      <c r="B33" s="1"/>
    </row>
    <row r="34" spans="1:5" ht="29.5" thickBot="1" x14ac:dyDescent="0.4">
      <c r="A34" s="1" t="s">
        <v>24</v>
      </c>
      <c r="B34" s="5">
        <v>35000</v>
      </c>
    </row>
    <row r="35" spans="1:5" ht="29.5" thickBot="1" x14ac:dyDescent="0.4">
      <c r="A35" s="1" t="s">
        <v>25</v>
      </c>
      <c r="B35" s="5">
        <v>5</v>
      </c>
      <c r="C35" s="10">
        <f>$B$34/(B35*12)</f>
        <v>583.33333333333337</v>
      </c>
    </row>
    <row r="36" spans="1:5" ht="15" thickBot="1" x14ac:dyDescent="0.4">
      <c r="A36" s="1"/>
      <c r="B36" s="1"/>
    </row>
    <row r="37" spans="1:5" ht="29.5" thickBot="1" x14ac:dyDescent="0.4">
      <c r="A37" s="1" t="s">
        <v>26</v>
      </c>
      <c r="B37" s="6">
        <v>0.2</v>
      </c>
    </row>
    <row r="38" spans="1:5" ht="44" thickBot="1" x14ac:dyDescent="0.4">
      <c r="A38" s="1" t="s">
        <v>27</v>
      </c>
      <c r="B38" s="5">
        <v>3</v>
      </c>
    </row>
    <row r="39" spans="1:5" ht="29.5" thickBot="1" x14ac:dyDescent="0.4">
      <c r="A39" s="1" t="s">
        <v>28</v>
      </c>
      <c r="B39" s="5">
        <v>3</v>
      </c>
    </row>
    <row r="40" spans="1:5" ht="29" x14ac:dyDescent="0.35">
      <c r="A40" s="34" t="s">
        <v>141</v>
      </c>
      <c r="B40" s="43" t="s">
        <v>143</v>
      </c>
      <c r="C40" s="43"/>
      <c r="D40" s="46" t="s">
        <v>142</v>
      </c>
      <c r="E40" s="45" t="s">
        <v>143</v>
      </c>
    </row>
  </sheetData>
  <dataValidations count="1">
    <dataValidation type="list" allowBlank="1" showInputMessage="1" showErrorMessage="1" sqref="B40" xr:uid="{62EC091B-ADB7-46F7-8015-B844B22896E5}">
      <formula1>$D$40:$E$40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DE91-EB38-46D3-BF1F-03A4EEE8DEEE}">
  <dimension ref="A1:BQ730"/>
  <sheetViews>
    <sheetView topLeftCell="A178" workbookViewId="0">
      <selection activeCell="D120" sqref="D120"/>
    </sheetView>
  </sheetViews>
  <sheetFormatPr defaultRowHeight="14.5" outlineLevelRow="1" x14ac:dyDescent="0.35"/>
  <cols>
    <col min="2" max="2" width="43.54296875" customWidth="1"/>
    <col min="3" max="3" width="8.7265625" style="22" customWidth="1"/>
    <col min="4" max="4" width="8.36328125" style="22" customWidth="1"/>
    <col min="5" max="5" width="2.54296875" style="24" customWidth="1"/>
    <col min="6" max="8" width="8.7265625" style="22" customWidth="1"/>
    <col min="9" max="9" width="2.6328125" style="20" customWidth="1"/>
    <col min="10" max="10" width="11.54296875" bestFit="1" customWidth="1"/>
    <col min="11" max="11" width="12.7265625" bestFit="1" customWidth="1"/>
    <col min="12" max="12" width="10" bestFit="1" customWidth="1"/>
    <col min="13" max="13" width="11.54296875" bestFit="1" customWidth="1"/>
    <col min="14" max="14" width="9.7265625" bestFit="1" customWidth="1"/>
    <col min="15" max="15" width="10.08984375" bestFit="1" customWidth="1"/>
    <col min="16" max="16" width="10" bestFit="1" customWidth="1"/>
    <col min="17" max="17" width="10.81640625" bestFit="1" customWidth="1"/>
    <col min="18" max="18" width="13.453125" bestFit="1" customWidth="1"/>
    <col min="19" max="19" width="12.453125" bestFit="1" customWidth="1"/>
    <col min="20" max="20" width="11.7265625" bestFit="1" customWidth="1"/>
    <col min="21" max="21" width="12.6328125" bestFit="1" customWidth="1"/>
    <col min="22" max="22" width="11.54296875" bestFit="1" customWidth="1"/>
    <col min="23" max="23" width="12.7265625" bestFit="1" customWidth="1"/>
    <col min="24" max="24" width="10" bestFit="1" customWidth="1"/>
    <col min="25" max="25" width="11.54296875" bestFit="1" customWidth="1"/>
    <col min="26" max="26" width="9.7265625" bestFit="1" customWidth="1"/>
    <col min="27" max="27" width="10.08984375" bestFit="1" customWidth="1"/>
    <col min="28" max="28" width="10" bestFit="1" customWidth="1"/>
    <col min="29" max="29" width="10.81640625" bestFit="1" customWidth="1"/>
    <col min="30" max="30" width="13.453125" bestFit="1" customWidth="1"/>
    <col min="31" max="31" width="12.453125" bestFit="1" customWidth="1"/>
    <col min="32" max="32" width="11.7265625" bestFit="1" customWidth="1"/>
    <col min="33" max="33" width="12.6328125" bestFit="1" customWidth="1"/>
    <col min="34" max="34" width="11.54296875" bestFit="1" customWidth="1"/>
    <col min="35" max="35" width="12.7265625" bestFit="1" customWidth="1"/>
    <col min="36" max="36" width="10" bestFit="1" customWidth="1"/>
    <col min="37" max="37" width="11.54296875" bestFit="1" customWidth="1"/>
    <col min="38" max="38" width="9.7265625" bestFit="1" customWidth="1"/>
    <col min="39" max="39" width="10.08984375" bestFit="1" customWidth="1"/>
    <col min="40" max="40" width="10" bestFit="1" customWidth="1"/>
    <col min="41" max="41" width="10.81640625" bestFit="1" customWidth="1"/>
    <col min="42" max="42" width="13.453125" bestFit="1" customWidth="1"/>
    <col min="43" max="43" width="12.453125" bestFit="1" customWidth="1"/>
    <col min="44" max="44" width="11.7265625" bestFit="1" customWidth="1"/>
    <col min="45" max="45" width="12.6328125" bestFit="1" customWidth="1"/>
    <col min="46" max="46" width="11.54296875" bestFit="1" customWidth="1"/>
    <col min="47" max="47" width="12.7265625" style="53" bestFit="1" customWidth="1"/>
    <col min="48" max="48" width="10" bestFit="1" customWidth="1"/>
    <col min="49" max="49" width="11.54296875" bestFit="1" customWidth="1"/>
    <col min="50" max="50" width="9.7265625" bestFit="1" customWidth="1"/>
    <col min="51" max="51" width="10.08984375" bestFit="1" customWidth="1"/>
    <col min="52" max="52" width="10" bestFit="1" customWidth="1"/>
    <col min="53" max="53" width="10.81640625" bestFit="1" customWidth="1"/>
    <col min="54" max="54" width="13.453125" bestFit="1" customWidth="1"/>
    <col min="55" max="55" width="12.453125" bestFit="1" customWidth="1"/>
    <col min="56" max="56" width="11.7265625" bestFit="1" customWidth="1"/>
    <col min="57" max="57" width="12.54296875" bestFit="1" customWidth="1"/>
    <col min="58" max="58" width="11.453125" bestFit="1" customWidth="1"/>
    <col min="59" max="59" width="12.6328125" bestFit="1" customWidth="1"/>
    <col min="60" max="60" width="9.90625" bestFit="1" customWidth="1"/>
    <col min="61" max="61" width="11.453125" bestFit="1" customWidth="1"/>
    <col min="62" max="62" width="9.08984375" bestFit="1" customWidth="1"/>
    <col min="63" max="63" width="10" bestFit="1" customWidth="1"/>
    <col min="64" max="64" width="9.90625" bestFit="1" customWidth="1"/>
    <col min="65" max="65" width="10.7265625" bestFit="1" customWidth="1"/>
    <col min="66" max="66" width="13.36328125" bestFit="1" customWidth="1"/>
    <col min="67" max="67" width="12.36328125" bestFit="1" customWidth="1"/>
    <col min="68" max="68" width="11.6328125" bestFit="1" customWidth="1"/>
    <col min="69" max="69" width="12.54296875" bestFit="1" customWidth="1"/>
  </cols>
  <sheetData>
    <row r="1" spans="2:69" x14ac:dyDescent="0.35">
      <c r="F1" s="49">
        <v>2020</v>
      </c>
      <c r="G1" s="49">
        <v>2021</v>
      </c>
      <c r="H1" s="49">
        <v>2022</v>
      </c>
      <c r="I1" s="50"/>
      <c r="J1" s="51">
        <v>43831</v>
      </c>
      <c r="K1" s="51">
        <v>43862</v>
      </c>
      <c r="L1" s="51">
        <v>43891</v>
      </c>
      <c r="M1" s="51">
        <v>43922</v>
      </c>
      <c r="N1" s="51">
        <v>43952</v>
      </c>
      <c r="O1" s="51">
        <v>43983</v>
      </c>
      <c r="P1" s="51">
        <v>44013</v>
      </c>
      <c r="Q1" s="51">
        <v>44044</v>
      </c>
      <c r="R1" s="51">
        <v>44075</v>
      </c>
      <c r="S1" s="51">
        <v>44105</v>
      </c>
      <c r="T1" s="51">
        <v>44136</v>
      </c>
      <c r="U1" s="51">
        <v>44166</v>
      </c>
      <c r="V1" s="51">
        <v>44197</v>
      </c>
      <c r="W1" s="51">
        <v>44228</v>
      </c>
      <c r="X1" s="51">
        <v>44256</v>
      </c>
      <c r="Y1" s="51">
        <v>44287</v>
      </c>
      <c r="Z1" s="51">
        <v>44317</v>
      </c>
      <c r="AA1" s="51">
        <v>44348</v>
      </c>
      <c r="AB1" s="51">
        <v>44378</v>
      </c>
      <c r="AC1" s="51">
        <v>44409</v>
      </c>
      <c r="AD1" s="51">
        <v>44440</v>
      </c>
      <c r="AE1" s="51">
        <v>44470</v>
      </c>
      <c r="AF1" s="51">
        <v>44501</v>
      </c>
      <c r="AG1" s="51">
        <v>44531</v>
      </c>
      <c r="AH1" s="51">
        <v>44562</v>
      </c>
      <c r="AI1" s="51">
        <v>44593</v>
      </c>
      <c r="AJ1" s="51">
        <v>44621</v>
      </c>
      <c r="AK1" s="51">
        <v>44652</v>
      </c>
      <c r="AL1" s="51">
        <v>44682</v>
      </c>
      <c r="AM1" s="51">
        <v>44713</v>
      </c>
      <c r="AN1" s="51">
        <v>44743</v>
      </c>
      <c r="AO1" s="51">
        <v>44774</v>
      </c>
      <c r="AP1" s="51">
        <v>44805</v>
      </c>
      <c r="AQ1" s="51">
        <v>44835</v>
      </c>
      <c r="AR1" s="51">
        <v>44866</v>
      </c>
      <c r="AS1" s="51">
        <v>44896</v>
      </c>
      <c r="AT1" s="13"/>
      <c r="AU1" s="52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</row>
    <row r="2" spans="2:69" hidden="1" x14ac:dyDescent="0.35"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R2">
        <v>9</v>
      </c>
      <c r="S2">
        <v>10</v>
      </c>
      <c r="T2">
        <v>11</v>
      </c>
      <c r="U2">
        <v>12</v>
      </c>
      <c r="V2">
        <v>13</v>
      </c>
      <c r="W2">
        <v>14</v>
      </c>
      <c r="X2">
        <v>15</v>
      </c>
      <c r="Y2">
        <v>16</v>
      </c>
      <c r="Z2">
        <v>17</v>
      </c>
      <c r="AA2">
        <v>18</v>
      </c>
      <c r="AB2">
        <v>19</v>
      </c>
      <c r="AC2">
        <v>20</v>
      </c>
      <c r="AD2">
        <v>21</v>
      </c>
      <c r="AE2">
        <v>22</v>
      </c>
      <c r="AF2">
        <v>23</v>
      </c>
      <c r="AG2">
        <v>24</v>
      </c>
      <c r="AH2">
        <v>25</v>
      </c>
      <c r="AI2">
        <v>26</v>
      </c>
      <c r="AJ2">
        <v>27</v>
      </c>
      <c r="AK2">
        <v>28</v>
      </c>
      <c r="AL2">
        <v>29</v>
      </c>
      <c r="AM2">
        <v>30</v>
      </c>
      <c r="AN2">
        <v>31</v>
      </c>
      <c r="AO2">
        <v>32</v>
      </c>
      <c r="AP2">
        <v>33</v>
      </c>
      <c r="AQ2">
        <v>34</v>
      </c>
      <c r="AR2">
        <v>35</v>
      </c>
      <c r="AS2">
        <v>36</v>
      </c>
    </row>
    <row r="3" spans="2:69" hidden="1" x14ac:dyDescent="0.35">
      <c r="J3" cm="1">
        <f t="array" ref="J3:AT3">YEAR(J1:AT1)</f>
        <v>2020</v>
      </c>
      <c r="K3">
        <v>2020</v>
      </c>
      <c r="L3">
        <v>2020</v>
      </c>
      <c r="M3">
        <v>2020</v>
      </c>
      <c r="N3">
        <v>2020</v>
      </c>
      <c r="O3">
        <v>2020</v>
      </c>
      <c r="P3">
        <v>2020</v>
      </c>
      <c r="Q3">
        <v>2020</v>
      </c>
      <c r="R3">
        <v>2020</v>
      </c>
      <c r="S3">
        <v>2020</v>
      </c>
      <c r="T3">
        <v>2020</v>
      </c>
      <c r="U3">
        <v>2020</v>
      </c>
      <c r="V3">
        <v>2021</v>
      </c>
      <c r="W3">
        <v>2021</v>
      </c>
      <c r="X3">
        <v>2021</v>
      </c>
      <c r="Y3">
        <v>2021</v>
      </c>
      <c r="Z3">
        <v>2021</v>
      </c>
      <c r="AA3">
        <v>2021</v>
      </c>
      <c r="AB3">
        <v>2021</v>
      </c>
      <c r="AC3">
        <v>2021</v>
      </c>
      <c r="AD3">
        <v>2021</v>
      </c>
      <c r="AE3">
        <v>2021</v>
      </c>
      <c r="AF3">
        <v>2021</v>
      </c>
      <c r="AG3">
        <v>2021</v>
      </c>
      <c r="AH3">
        <v>2022</v>
      </c>
      <c r="AI3">
        <v>2022</v>
      </c>
      <c r="AJ3">
        <v>2022</v>
      </c>
      <c r="AK3">
        <v>2022</v>
      </c>
      <c r="AL3">
        <v>2022</v>
      </c>
      <c r="AM3">
        <v>2022</v>
      </c>
      <c r="AN3">
        <v>2022</v>
      </c>
      <c r="AO3">
        <v>2022</v>
      </c>
      <c r="AP3">
        <v>2022</v>
      </c>
      <c r="AQ3">
        <v>2022</v>
      </c>
      <c r="AR3">
        <v>2022</v>
      </c>
      <c r="AS3">
        <v>2022</v>
      </c>
      <c r="AT3" s="44">
        <v>1900</v>
      </c>
    </row>
    <row r="4" spans="2:69" s="11" customFormat="1" x14ac:dyDescent="0.35">
      <c r="B4" s="55" t="s">
        <v>29</v>
      </c>
      <c r="C4" s="23"/>
      <c r="D4" s="23"/>
      <c r="E4" s="23"/>
      <c r="F4" s="23"/>
      <c r="G4" s="23"/>
      <c r="H4" s="23"/>
    </row>
    <row r="5" spans="2:69" outlineLevel="1" x14ac:dyDescent="0.35">
      <c r="B5" s="56"/>
    </row>
    <row r="6" spans="2:69" outlineLevel="1" x14ac:dyDescent="0.35">
      <c r="B6" s="56" t="s">
        <v>30</v>
      </c>
      <c r="J6" s="12">
        <v>1</v>
      </c>
      <c r="K6" s="12">
        <v>1</v>
      </c>
      <c r="L6" s="12">
        <v>1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</row>
    <row r="7" spans="2:69" outlineLevel="1" x14ac:dyDescent="0.35">
      <c r="B7" s="56" t="s">
        <v>31</v>
      </c>
      <c r="C7" s="22" t="s">
        <v>42</v>
      </c>
      <c r="J7">
        <f t="shared" ref="J7:AO7" ca="1" si="0">SUM(J8:J11)</f>
        <v>0</v>
      </c>
      <c r="K7">
        <f t="shared" ca="1" si="0"/>
        <v>1</v>
      </c>
      <c r="L7">
        <f t="shared" ca="1" si="0"/>
        <v>2</v>
      </c>
      <c r="M7">
        <f t="shared" ca="1" si="0"/>
        <v>3</v>
      </c>
      <c r="N7">
        <f t="shared" ca="1" si="0"/>
        <v>3</v>
      </c>
      <c r="O7">
        <f t="shared" ca="1" si="0"/>
        <v>3</v>
      </c>
      <c r="P7">
        <f t="shared" ca="1" si="0"/>
        <v>3</v>
      </c>
      <c r="Q7">
        <f t="shared" ca="1" si="0"/>
        <v>3</v>
      </c>
      <c r="R7">
        <f t="shared" ca="1" si="0"/>
        <v>3</v>
      </c>
      <c r="S7">
        <f t="shared" ca="1" si="0"/>
        <v>3</v>
      </c>
      <c r="T7">
        <f t="shared" ca="1" si="0"/>
        <v>3</v>
      </c>
      <c r="U7">
        <f t="shared" ca="1" si="0"/>
        <v>3</v>
      </c>
      <c r="V7">
        <f t="shared" ca="1" si="0"/>
        <v>3</v>
      </c>
      <c r="W7">
        <f t="shared" ca="1" si="0"/>
        <v>3</v>
      </c>
      <c r="X7">
        <f t="shared" ca="1" si="0"/>
        <v>3</v>
      </c>
      <c r="Y7">
        <f t="shared" ca="1" si="0"/>
        <v>3</v>
      </c>
      <c r="Z7">
        <f t="shared" ca="1" si="0"/>
        <v>3</v>
      </c>
      <c r="AA7">
        <f t="shared" ca="1" si="0"/>
        <v>3</v>
      </c>
      <c r="AB7">
        <f t="shared" ca="1" si="0"/>
        <v>3</v>
      </c>
      <c r="AC7">
        <f t="shared" ca="1" si="0"/>
        <v>3</v>
      </c>
      <c r="AD7">
        <f t="shared" ca="1" si="0"/>
        <v>3</v>
      </c>
      <c r="AE7">
        <f t="shared" ca="1" si="0"/>
        <v>3</v>
      </c>
      <c r="AF7">
        <f t="shared" ca="1" si="0"/>
        <v>3</v>
      </c>
      <c r="AG7">
        <f t="shared" ca="1" si="0"/>
        <v>3</v>
      </c>
      <c r="AH7">
        <f t="shared" ca="1" si="0"/>
        <v>3</v>
      </c>
      <c r="AI7">
        <f t="shared" ca="1" si="0"/>
        <v>3</v>
      </c>
      <c r="AJ7">
        <f t="shared" ca="1" si="0"/>
        <v>3</v>
      </c>
      <c r="AK7">
        <f t="shared" ca="1" si="0"/>
        <v>3</v>
      </c>
      <c r="AL7">
        <f t="shared" ca="1" si="0"/>
        <v>3</v>
      </c>
      <c r="AM7">
        <f t="shared" ca="1" si="0"/>
        <v>3</v>
      </c>
      <c r="AN7">
        <f t="shared" ca="1" si="0"/>
        <v>3</v>
      </c>
      <c r="AO7">
        <f t="shared" ca="1" si="0"/>
        <v>3</v>
      </c>
      <c r="AP7">
        <f t="shared" ref="AP7:AR7" ca="1" si="1">SUM(AP8:AP11)</f>
        <v>3</v>
      </c>
      <c r="AQ7">
        <f t="shared" ca="1" si="1"/>
        <v>3</v>
      </c>
      <c r="AR7">
        <f t="shared" ca="1" si="1"/>
        <v>3</v>
      </c>
      <c r="AS7">
        <f ca="1">SUM(AS8:AS11)</f>
        <v>3</v>
      </c>
    </row>
    <row r="8" spans="2:69" outlineLevel="1" x14ac:dyDescent="0.35">
      <c r="B8" s="58" t="s">
        <v>32</v>
      </c>
      <c r="C8" s="22" t="s">
        <v>42</v>
      </c>
      <c r="J8">
        <f ca="1">IFERROR(OFFSET(J6,0,-Лист1!$B$32)+0,0)</f>
        <v>0</v>
      </c>
      <c r="K8">
        <f ca="1">IFERROR(OFFSET(K6,0,-Лист1!$B$32)+0,0)</f>
        <v>1</v>
      </c>
      <c r="L8">
        <f ca="1">IFERROR(OFFSET(L6,0,-Лист1!$B$32)+0,0)</f>
        <v>1</v>
      </c>
      <c r="M8">
        <f ca="1">IFERROR(OFFSET(M6,0,-Лист1!$B$32)+0,0)</f>
        <v>1</v>
      </c>
      <c r="N8">
        <f ca="1">IFERROR(OFFSET(N6,0,-Лист1!$B$32)+0,0)</f>
        <v>0</v>
      </c>
      <c r="O8">
        <f ca="1">IFERROR(OFFSET(O6,0,-Лист1!$B$32)+0,0)</f>
        <v>0</v>
      </c>
      <c r="P8">
        <f ca="1">IFERROR(OFFSET(P6,0,-Лист1!$B$32)+0,0)</f>
        <v>0</v>
      </c>
      <c r="Q8">
        <f ca="1">IFERROR(OFFSET(Q6,0,-Лист1!$B$32)+0,0)</f>
        <v>0</v>
      </c>
      <c r="R8">
        <f ca="1">IFERROR(OFFSET(R6,0,-Лист1!$B$32)+0,0)</f>
        <v>0</v>
      </c>
      <c r="S8">
        <f ca="1">IFERROR(OFFSET(S6,0,-Лист1!$B$32)+0,0)</f>
        <v>0</v>
      </c>
      <c r="T8">
        <f ca="1">IFERROR(OFFSET(T6,0,-Лист1!$B$32)+0,0)</f>
        <v>0</v>
      </c>
      <c r="U8">
        <f ca="1">IFERROR(OFFSET(U6,0,-Лист1!$B$32)+0,0)</f>
        <v>0</v>
      </c>
      <c r="V8">
        <f ca="1">IFERROR(OFFSET(V6,0,-Лист1!$B$32)+0,0)</f>
        <v>0</v>
      </c>
      <c r="W8">
        <f ca="1">IFERROR(OFFSET(W6,0,-Лист1!$B$32)+0,0)</f>
        <v>0</v>
      </c>
      <c r="X8">
        <f ca="1">IFERROR(OFFSET(X6,0,-Лист1!$B$32)+0,0)</f>
        <v>0</v>
      </c>
      <c r="Y8">
        <f ca="1">IFERROR(OFFSET(Y6,0,-Лист1!$B$32)+0,0)</f>
        <v>0</v>
      </c>
      <c r="Z8">
        <f ca="1">IFERROR(OFFSET(Z6,0,-Лист1!$B$32)+0,0)</f>
        <v>0</v>
      </c>
      <c r="AA8">
        <f ca="1">IFERROR(OFFSET(AA6,0,-Лист1!$B$32)+0,0)</f>
        <v>0</v>
      </c>
      <c r="AB8">
        <f ca="1">IFERROR(OFFSET(AB6,0,-Лист1!$B$32)+0,0)</f>
        <v>0</v>
      </c>
      <c r="AC8">
        <f ca="1">IFERROR(OFFSET(AC6,0,-Лист1!$B$32)+0,0)</f>
        <v>0</v>
      </c>
      <c r="AD8">
        <f ca="1">IFERROR(OFFSET(AD6,0,-Лист1!$B$32)+0,0)</f>
        <v>0</v>
      </c>
      <c r="AE8">
        <f ca="1">IFERROR(OFFSET(AE6,0,-Лист1!$B$32)+0,0)</f>
        <v>0</v>
      </c>
      <c r="AF8">
        <f ca="1">IFERROR(OFFSET(AF6,0,-Лист1!$B$32)+0,0)</f>
        <v>0</v>
      </c>
      <c r="AG8">
        <f ca="1">IFERROR(OFFSET(AG6,0,-Лист1!$B$32)+0,0)</f>
        <v>0</v>
      </c>
      <c r="AH8">
        <f ca="1">IFERROR(OFFSET(AH6,0,-Лист1!$B$32)+0,0)</f>
        <v>0</v>
      </c>
      <c r="AI8">
        <f ca="1">IFERROR(OFFSET(AI6,0,-Лист1!$B$32)+0,0)</f>
        <v>0</v>
      </c>
      <c r="AJ8">
        <f ca="1">IFERROR(OFFSET(AJ6,0,-Лист1!$B$32)+0,0)</f>
        <v>0</v>
      </c>
      <c r="AK8">
        <f ca="1">IFERROR(OFFSET(AK6,0,-Лист1!$B$32)+0,0)</f>
        <v>0</v>
      </c>
      <c r="AL8">
        <f ca="1">IFERROR(OFFSET(AL6,0,-Лист1!$B$32)+0,0)</f>
        <v>0</v>
      </c>
      <c r="AM8">
        <f ca="1">IFERROR(OFFSET(AM6,0,-Лист1!$B$32)+0,0)</f>
        <v>0</v>
      </c>
      <c r="AN8">
        <f ca="1">IFERROR(OFFSET(AN6,0,-Лист1!$B$32)+0,0)</f>
        <v>0</v>
      </c>
      <c r="AO8">
        <f ca="1">IFERROR(OFFSET(AO6,0,-Лист1!$B$32)+0,0)</f>
        <v>0</v>
      </c>
      <c r="AP8">
        <f ca="1">IFERROR(OFFSET(AP6,0,-Лист1!$B$32)+0,0)</f>
        <v>0</v>
      </c>
      <c r="AQ8">
        <f ca="1">IFERROR(OFFSET(AQ6,0,-Лист1!$B$32)+0,0)</f>
        <v>0</v>
      </c>
      <c r="AR8">
        <f ca="1">IFERROR(OFFSET(AR6,0,-Лист1!$B$32)+0,0)</f>
        <v>0</v>
      </c>
      <c r="AS8">
        <f ca="1">IFERROR(OFFSET(AS6,0,-Лист1!$B$32)+0,0)</f>
        <v>0</v>
      </c>
    </row>
    <row r="9" spans="2:69" outlineLevel="1" x14ac:dyDescent="0.35">
      <c r="B9" s="58" t="s">
        <v>33</v>
      </c>
      <c r="C9" s="22" t="s">
        <v>42</v>
      </c>
      <c r="J9">
        <f>I8</f>
        <v>0</v>
      </c>
      <c r="K9">
        <f t="shared" ref="K9:AS10" ca="1" si="2">J8</f>
        <v>0</v>
      </c>
      <c r="L9">
        <f t="shared" ca="1" si="2"/>
        <v>1</v>
      </c>
      <c r="M9">
        <f t="shared" ca="1" si="2"/>
        <v>1</v>
      </c>
      <c r="N9">
        <f t="shared" ca="1" si="2"/>
        <v>1</v>
      </c>
      <c r="O9">
        <f t="shared" ca="1" si="2"/>
        <v>0</v>
      </c>
      <c r="P9">
        <f t="shared" ca="1" si="2"/>
        <v>0</v>
      </c>
      <c r="Q9">
        <f t="shared" ca="1" si="2"/>
        <v>0</v>
      </c>
      <c r="R9">
        <f t="shared" ca="1" si="2"/>
        <v>0</v>
      </c>
      <c r="S9">
        <f t="shared" ca="1" si="2"/>
        <v>0</v>
      </c>
      <c r="T9">
        <f t="shared" ca="1" si="2"/>
        <v>0</v>
      </c>
      <c r="U9">
        <f t="shared" ca="1" si="2"/>
        <v>0</v>
      </c>
      <c r="V9">
        <f t="shared" ca="1" si="2"/>
        <v>0</v>
      </c>
      <c r="W9">
        <f t="shared" ca="1" si="2"/>
        <v>0</v>
      </c>
      <c r="X9">
        <f t="shared" ca="1" si="2"/>
        <v>0</v>
      </c>
      <c r="Y9">
        <f t="shared" ca="1" si="2"/>
        <v>0</v>
      </c>
      <c r="Z9">
        <f t="shared" ca="1" si="2"/>
        <v>0</v>
      </c>
      <c r="AA9">
        <f t="shared" ca="1" si="2"/>
        <v>0</v>
      </c>
      <c r="AB9">
        <f t="shared" ca="1" si="2"/>
        <v>0</v>
      </c>
      <c r="AC9">
        <f t="shared" ca="1" si="2"/>
        <v>0</v>
      </c>
      <c r="AD9">
        <f t="shared" ca="1" si="2"/>
        <v>0</v>
      </c>
      <c r="AE9">
        <f t="shared" ca="1" si="2"/>
        <v>0</v>
      </c>
      <c r="AF9">
        <f t="shared" ca="1" si="2"/>
        <v>0</v>
      </c>
      <c r="AG9">
        <f t="shared" ca="1" si="2"/>
        <v>0</v>
      </c>
      <c r="AH9">
        <f t="shared" ca="1" si="2"/>
        <v>0</v>
      </c>
      <c r="AI9">
        <f t="shared" ca="1" si="2"/>
        <v>0</v>
      </c>
      <c r="AJ9">
        <f t="shared" ca="1" si="2"/>
        <v>0</v>
      </c>
      <c r="AK9">
        <f t="shared" ca="1" si="2"/>
        <v>0</v>
      </c>
      <c r="AL9">
        <f t="shared" ca="1" si="2"/>
        <v>0</v>
      </c>
      <c r="AM9">
        <f t="shared" ca="1" si="2"/>
        <v>0</v>
      </c>
      <c r="AN9">
        <f t="shared" ca="1" si="2"/>
        <v>0</v>
      </c>
      <c r="AO9">
        <f t="shared" ca="1" si="2"/>
        <v>0</v>
      </c>
      <c r="AP9">
        <f t="shared" ca="1" si="2"/>
        <v>0</v>
      </c>
      <c r="AQ9">
        <f t="shared" ca="1" si="2"/>
        <v>0</v>
      </c>
      <c r="AR9">
        <f t="shared" ca="1" si="2"/>
        <v>0</v>
      </c>
      <c r="AS9">
        <f t="shared" ca="1" si="2"/>
        <v>0</v>
      </c>
    </row>
    <row r="10" spans="2:69" outlineLevel="1" x14ac:dyDescent="0.35">
      <c r="B10" s="58" t="s">
        <v>34</v>
      </c>
      <c r="C10" s="22" t="s">
        <v>42</v>
      </c>
      <c r="J10">
        <f>I9</f>
        <v>0</v>
      </c>
      <c r="K10">
        <f t="shared" si="2"/>
        <v>0</v>
      </c>
      <c r="L10">
        <f t="shared" ca="1" si="2"/>
        <v>0</v>
      </c>
      <c r="M10">
        <f t="shared" ca="1" si="2"/>
        <v>1</v>
      </c>
      <c r="N10">
        <f t="shared" ca="1" si="2"/>
        <v>1</v>
      </c>
      <c r="O10">
        <f t="shared" ca="1" si="2"/>
        <v>1</v>
      </c>
      <c r="P10">
        <f t="shared" ca="1" si="2"/>
        <v>0</v>
      </c>
      <c r="Q10">
        <f t="shared" ca="1" si="2"/>
        <v>0</v>
      </c>
      <c r="R10">
        <f t="shared" ca="1" si="2"/>
        <v>0</v>
      </c>
      <c r="S10">
        <f t="shared" ca="1" si="2"/>
        <v>0</v>
      </c>
      <c r="T10">
        <f t="shared" ca="1" si="2"/>
        <v>0</v>
      </c>
      <c r="U10">
        <f t="shared" ca="1" si="2"/>
        <v>0</v>
      </c>
      <c r="V10">
        <f t="shared" ca="1" si="2"/>
        <v>0</v>
      </c>
      <c r="W10">
        <f t="shared" ca="1" si="2"/>
        <v>0</v>
      </c>
      <c r="X10">
        <f t="shared" ca="1" si="2"/>
        <v>0</v>
      </c>
      <c r="Y10">
        <f t="shared" ca="1" si="2"/>
        <v>0</v>
      </c>
      <c r="Z10">
        <f t="shared" ca="1" si="2"/>
        <v>0</v>
      </c>
      <c r="AA10">
        <f t="shared" ca="1" si="2"/>
        <v>0</v>
      </c>
      <c r="AB10">
        <f t="shared" ca="1" si="2"/>
        <v>0</v>
      </c>
      <c r="AC10">
        <f t="shared" ca="1" si="2"/>
        <v>0</v>
      </c>
      <c r="AD10">
        <f t="shared" ca="1" si="2"/>
        <v>0</v>
      </c>
      <c r="AE10">
        <f t="shared" ca="1" si="2"/>
        <v>0</v>
      </c>
      <c r="AF10">
        <f t="shared" ca="1" si="2"/>
        <v>0</v>
      </c>
      <c r="AG10">
        <f t="shared" ca="1" si="2"/>
        <v>0</v>
      </c>
      <c r="AH10">
        <f t="shared" ca="1" si="2"/>
        <v>0</v>
      </c>
      <c r="AI10">
        <f t="shared" ca="1" si="2"/>
        <v>0</v>
      </c>
      <c r="AJ10">
        <f t="shared" ca="1" si="2"/>
        <v>0</v>
      </c>
      <c r="AK10">
        <f t="shared" ca="1" si="2"/>
        <v>0</v>
      </c>
      <c r="AL10">
        <f t="shared" ca="1" si="2"/>
        <v>0</v>
      </c>
      <c r="AM10">
        <f t="shared" ca="1" si="2"/>
        <v>0</v>
      </c>
      <c r="AN10">
        <f t="shared" ca="1" si="2"/>
        <v>0</v>
      </c>
      <c r="AO10">
        <f t="shared" ca="1" si="2"/>
        <v>0</v>
      </c>
      <c r="AP10">
        <f t="shared" ca="1" si="2"/>
        <v>0</v>
      </c>
      <c r="AQ10">
        <f t="shared" ca="1" si="2"/>
        <v>0</v>
      </c>
      <c r="AR10">
        <f t="shared" ca="1" si="2"/>
        <v>0</v>
      </c>
      <c r="AS10">
        <f t="shared" ca="1" si="2"/>
        <v>0</v>
      </c>
    </row>
    <row r="11" spans="2:69" outlineLevel="1" x14ac:dyDescent="0.35">
      <c r="B11" s="58" t="s">
        <v>18</v>
      </c>
      <c r="C11" s="22" t="s">
        <v>42</v>
      </c>
      <c r="J11">
        <f t="shared" ref="J11:AO11" si="3">I10+I11</f>
        <v>0</v>
      </c>
      <c r="K11">
        <f t="shared" si="3"/>
        <v>0</v>
      </c>
      <c r="L11">
        <f t="shared" si="3"/>
        <v>0</v>
      </c>
      <c r="M11">
        <f t="shared" ca="1" si="3"/>
        <v>0</v>
      </c>
      <c r="N11">
        <f t="shared" ca="1" si="3"/>
        <v>1</v>
      </c>
      <c r="O11">
        <f t="shared" ca="1" si="3"/>
        <v>2</v>
      </c>
      <c r="P11">
        <f t="shared" ca="1" si="3"/>
        <v>3</v>
      </c>
      <c r="Q11">
        <f t="shared" ca="1" si="3"/>
        <v>3</v>
      </c>
      <c r="R11">
        <f t="shared" ca="1" si="3"/>
        <v>3</v>
      </c>
      <c r="S11">
        <f t="shared" ca="1" si="3"/>
        <v>3</v>
      </c>
      <c r="T11">
        <f t="shared" ca="1" si="3"/>
        <v>3</v>
      </c>
      <c r="U11">
        <f t="shared" ca="1" si="3"/>
        <v>3</v>
      </c>
      <c r="V11">
        <f t="shared" ca="1" si="3"/>
        <v>3</v>
      </c>
      <c r="W11">
        <f t="shared" ca="1" si="3"/>
        <v>3</v>
      </c>
      <c r="X11">
        <f t="shared" ca="1" si="3"/>
        <v>3</v>
      </c>
      <c r="Y11">
        <f t="shared" ca="1" si="3"/>
        <v>3</v>
      </c>
      <c r="Z11">
        <f t="shared" ca="1" si="3"/>
        <v>3</v>
      </c>
      <c r="AA11">
        <f t="shared" ca="1" si="3"/>
        <v>3</v>
      </c>
      <c r="AB11">
        <f t="shared" ca="1" si="3"/>
        <v>3</v>
      </c>
      <c r="AC11">
        <f t="shared" ca="1" si="3"/>
        <v>3</v>
      </c>
      <c r="AD11">
        <f t="shared" ca="1" si="3"/>
        <v>3</v>
      </c>
      <c r="AE11">
        <f t="shared" ca="1" si="3"/>
        <v>3</v>
      </c>
      <c r="AF11">
        <f t="shared" ca="1" si="3"/>
        <v>3</v>
      </c>
      <c r="AG11">
        <f t="shared" ca="1" si="3"/>
        <v>3</v>
      </c>
      <c r="AH11">
        <f t="shared" ca="1" si="3"/>
        <v>3</v>
      </c>
      <c r="AI11">
        <f t="shared" ca="1" si="3"/>
        <v>3</v>
      </c>
      <c r="AJ11">
        <f t="shared" ca="1" si="3"/>
        <v>3</v>
      </c>
      <c r="AK11">
        <f t="shared" ca="1" si="3"/>
        <v>3</v>
      </c>
      <c r="AL11">
        <f t="shared" ca="1" si="3"/>
        <v>3</v>
      </c>
      <c r="AM11">
        <f t="shared" ca="1" si="3"/>
        <v>3</v>
      </c>
      <c r="AN11">
        <f t="shared" ca="1" si="3"/>
        <v>3</v>
      </c>
      <c r="AO11">
        <f t="shared" ca="1" si="3"/>
        <v>3</v>
      </c>
      <c r="AP11">
        <f t="shared" ref="AP11:AS11" ca="1" si="4">AO10+AO11</f>
        <v>3</v>
      </c>
      <c r="AQ11">
        <f t="shared" ca="1" si="4"/>
        <v>3</v>
      </c>
      <c r="AR11">
        <f t="shared" ca="1" si="4"/>
        <v>3</v>
      </c>
      <c r="AS11">
        <f t="shared" ca="1" si="4"/>
        <v>3</v>
      </c>
    </row>
    <row r="12" spans="2:69" outlineLevel="1" x14ac:dyDescent="0.35">
      <c r="B12" s="56"/>
    </row>
    <row r="13" spans="2:69" outlineLevel="1" x14ac:dyDescent="0.35">
      <c r="B13" s="56" t="s">
        <v>40</v>
      </c>
      <c r="C13" s="22" t="s">
        <v>41</v>
      </c>
      <c r="J13">
        <f ca="1">SUM(J14:J17)</f>
        <v>0</v>
      </c>
      <c r="K13">
        <f t="shared" ref="K13:AS13" ca="1" si="5">SUM(K14:K17)</f>
        <v>4800</v>
      </c>
      <c r="L13">
        <f t="shared" ca="1" si="5"/>
        <v>12600</v>
      </c>
      <c r="M13">
        <f t="shared" ca="1" si="5"/>
        <v>22800</v>
      </c>
      <c r="N13">
        <f t="shared" ca="1" si="5"/>
        <v>30000</v>
      </c>
      <c r="O13">
        <f t="shared" ca="1" si="5"/>
        <v>34200</v>
      </c>
      <c r="P13">
        <f t="shared" ca="1" si="5"/>
        <v>36000</v>
      </c>
      <c r="Q13">
        <f t="shared" ca="1" si="5"/>
        <v>36000</v>
      </c>
      <c r="R13">
        <f t="shared" ca="1" si="5"/>
        <v>36000</v>
      </c>
      <c r="S13">
        <f t="shared" ca="1" si="5"/>
        <v>36000</v>
      </c>
      <c r="T13">
        <f t="shared" ca="1" si="5"/>
        <v>36000</v>
      </c>
      <c r="U13">
        <f t="shared" ca="1" si="5"/>
        <v>36000</v>
      </c>
      <c r="V13">
        <f t="shared" ca="1" si="5"/>
        <v>36000</v>
      </c>
      <c r="W13">
        <f t="shared" ca="1" si="5"/>
        <v>36000</v>
      </c>
      <c r="X13">
        <f t="shared" ca="1" si="5"/>
        <v>36000</v>
      </c>
      <c r="Y13">
        <f t="shared" ca="1" si="5"/>
        <v>36000</v>
      </c>
      <c r="Z13">
        <f t="shared" ca="1" si="5"/>
        <v>36000</v>
      </c>
      <c r="AA13">
        <f t="shared" ca="1" si="5"/>
        <v>36000</v>
      </c>
      <c r="AB13">
        <f t="shared" ca="1" si="5"/>
        <v>36000</v>
      </c>
      <c r="AC13">
        <f t="shared" ca="1" si="5"/>
        <v>36000</v>
      </c>
      <c r="AD13">
        <f t="shared" ca="1" si="5"/>
        <v>36000</v>
      </c>
      <c r="AE13">
        <f t="shared" ca="1" si="5"/>
        <v>36000</v>
      </c>
      <c r="AF13">
        <f t="shared" ca="1" si="5"/>
        <v>36000</v>
      </c>
      <c r="AG13">
        <f t="shared" ca="1" si="5"/>
        <v>36000</v>
      </c>
      <c r="AH13">
        <f t="shared" ca="1" si="5"/>
        <v>36000</v>
      </c>
      <c r="AI13">
        <f t="shared" ca="1" si="5"/>
        <v>36000</v>
      </c>
      <c r="AJ13">
        <f t="shared" ca="1" si="5"/>
        <v>36000</v>
      </c>
      <c r="AK13">
        <f t="shared" ca="1" si="5"/>
        <v>36000</v>
      </c>
      <c r="AL13">
        <f t="shared" ca="1" si="5"/>
        <v>36000</v>
      </c>
      <c r="AM13">
        <f t="shared" ca="1" si="5"/>
        <v>36000</v>
      </c>
      <c r="AN13">
        <f t="shared" ca="1" si="5"/>
        <v>36000</v>
      </c>
      <c r="AO13">
        <f t="shared" ca="1" si="5"/>
        <v>36000</v>
      </c>
      <c r="AP13">
        <f t="shared" ca="1" si="5"/>
        <v>36000</v>
      </c>
      <c r="AQ13">
        <f t="shared" ca="1" si="5"/>
        <v>36000</v>
      </c>
      <c r="AR13">
        <f t="shared" ca="1" si="5"/>
        <v>36000</v>
      </c>
      <c r="AS13">
        <f t="shared" ca="1" si="5"/>
        <v>36000</v>
      </c>
    </row>
    <row r="14" spans="2:69" outlineLevel="1" x14ac:dyDescent="0.35">
      <c r="B14" s="58" t="s">
        <v>32</v>
      </c>
      <c r="C14" s="22" t="s">
        <v>41</v>
      </c>
      <c r="J14">
        <f ca="1">Лист1!$B$22*Лист2!J8*Лист1!$B$10*30</f>
        <v>0</v>
      </c>
      <c r="K14">
        <f ca="1">Лист1!$B$22*Лист2!K8*Лист1!$B$10*30</f>
        <v>4800</v>
      </c>
      <c r="L14">
        <f ca="1">Лист1!$B$22*Лист2!L8*Лист1!$B$10*30</f>
        <v>4800</v>
      </c>
      <c r="M14">
        <f ca="1">Лист1!$B$22*Лист2!M8*Лист1!$B$10*30</f>
        <v>4800</v>
      </c>
      <c r="N14">
        <f ca="1">Лист1!$B$22*Лист2!N8*Лист1!$B$10*30</f>
        <v>0</v>
      </c>
      <c r="O14">
        <f ca="1">Лист1!$B$22*Лист2!O8*Лист1!$B$10*30</f>
        <v>0</v>
      </c>
      <c r="P14">
        <f ca="1">Лист1!$B$22*Лист2!P8*Лист1!$B$10*30</f>
        <v>0</v>
      </c>
      <c r="Q14">
        <f ca="1">Лист1!$B$22*Лист2!Q8*Лист1!$B$10*30</f>
        <v>0</v>
      </c>
      <c r="R14">
        <f ca="1">Лист1!$B$22*Лист2!R8*Лист1!$B$10*30</f>
        <v>0</v>
      </c>
      <c r="S14">
        <f ca="1">Лист1!$B$22*Лист2!S8*Лист1!$B$10*30</f>
        <v>0</v>
      </c>
      <c r="T14">
        <f ca="1">Лист1!$B$22*Лист2!T8*Лист1!$B$10*30</f>
        <v>0</v>
      </c>
      <c r="U14">
        <f ca="1">Лист1!$B$22*Лист2!U8*Лист1!$B$10*30</f>
        <v>0</v>
      </c>
      <c r="V14">
        <f ca="1">Лист1!$B$22*Лист2!V8*Лист1!$B$10*30</f>
        <v>0</v>
      </c>
      <c r="W14">
        <f ca="1">Лист1!$B$22*Лист2!W8*Лист1!$B$10*30</f>
        <v>0</v>
      </c>
      <c r="X14">
        <f ca="1">Лист1!$B$22*Лист2!X8*Лист1!$B$10*30</f>
        <v>0</v>
      </c>
      <c r="Y14">
        <f ca="1">Лист1!$B$22*Лист2!Y8*Лист1!$B$10*30</f>
        <v>0</v>
      </c>
      <c r="Z14">
        <f ca="1">Лист1!$B$22*Лист2!Z8*Лист1!$B$10*30</f>
        <v>0</v>
      </c>
      <c r="AA14">
        <f ca="1">Лист1!$B$22*Лист2!AA8*Лист1!$B$10*30</f>
        <v>0</v>
      </c>
      <c r="AB14">
        <f ca="1">Лист1!$B$22*Лист2!AB8*Лист1!$B$10*30</f>
        <v>0</v>
      </c>
      <c r="AC14">
        <f ca="1">Лист1!$B$22*Лист2!AC8*Лист1!$B$10*30</f>
        <v>0</v>
      </c>
      <c r="AD14">
        <f ca="1">Лист1!$B$22*Лист2!AD8*Лист1!$B$10*30</f>
        <v>0</v>
      </c>
      <c r="AE14">
        <f ca="1">Лист1!$B$22*Лист2!AE8*Лист1!$B$10*30</f>
        <v>0</v>
      </c>
      <c r="AF14">
        <f ca="1">Лист1!$B$22*Лист2!AF8*Лист1!$B$10*30</f>
        <v>0</v>
      </c>
      <c r="AG14">
        <f ca="1">Лист1!$B$22*Лист2!AG8*Лист1!$B$10*30</f>
        <v>0</v>
      </c>
      <c r="AH14">
        <f ca="1">Лист1!$B$22*Лист2!AH8*Лист1!$B$10*30</f>
        <v>0</v>
      </c>
      <c r="AI14">
        <f ca="1">Лист1!$B$22*Лист2!AI8*Лист1!$B$10*30</f>
        <v>0</v>
      </c>
      <c r="AJ14">
        <f ca="1">Лист1!$B$22*Лист2!AJ8*Лист1!$B$10*30</f>
        <v>0</v>
      </c>
      <c r="AK14">
        <f ca="1">Лист1!$B$22*Лист2!AK8*Лист1!$B$10*30</f>
        <v>0</v>
      </c>
      <c r="AL14">
        <f ca="1">Лист1!$B$22*Лист2!AL8*Лист1!$B$10*30</f>
        <v>0</v>
      </c>
      <c r="AM14">
        <f ca="1">Лист1!$B$22*Лист2!AM8*Лист1!$B$10*30</f>
        <v>0</v>
      </c>
      <c r="AN14">
        <f ca="1">Лист1!$B$22*Лист2!AN8*Лист1!$B$10*30</f>
        <v>0</v>
      </c>
      <c r="AO14">
        <f ca="1">Лист1!$B$22*Лист2!AO8*Лист1!$B$10*30</f>
        <v>0</v>
      </c>
      <c r="AP14">
        <f ca="1">Лист1!$B$22*Лист2!AP8*Лист1!$B$10*30</f>
        <v>0</v>
      </c>
      <c r="AQ14">
        <f ca="1">Лист1!$B$22*Лист2!AQ8*Лист1!$B$10*30</f>
        <v>0</v>
      </c>
      <c r="AR14">
        <f ca="1">Лист1!$B$22*Лист2!AR8*Лист1!$B$10*30</f>
        <v>0</v>
      </c>
      <c r="AS14">
        <f ca="1">Лист1!$B$22*Лист2!AS8*Лист1!$B$10*30</f>
        <v>0</v>
      </c>
    </row>
    <row r="15" spans="2:69" outlineLevel="1" x14ac:dyDescent="0.35">
      <c r="B15" s="58" t="s">
        <v>33</v>
      </c>
      <c r="C15" s="22" t="s">
        <v>41</v>
      </c>
      <c r="J15">
        <f>Лист1!$B$23*Лист1!$B$10*Лист2!J9*30</f>
        <v>0</v>
      </c>
      <c r="K15">
        <f ca="1">Лист1!$B$23*Лист1!$B$10*Лист2!K9*30</f>
        <v>0</v>
      </c>
      <c r="L15">
        <f ca="1">Лист1!$B$23*Лист1!$B$10*Лист2!L9*30</f>
        <v>7800</v>
      </c>
      <c r="M15">
        <f ca="1">Лист1!$B$23*Лист1!$B$10*Лист2!M9*30</f>
        <v>7800</v>
      </c>
      <c r="N15">
        <f ca="1">Лист1!$B$23*Лист1!$B$10*Лист2!N9*30</f>
        <v>7800</v>
      </c>
      <c r="O15">
        <f ca="1">Лист1!$B$23*Лист1!$B$10*Лист2!O9*30</f>
        <v>0</v>
      </c>
      <c r="P15">
        <f ca="1">Лист1!$B$23*Лист1!$B$10*Лист2!P9*30</f>
        <v>0</v>
      </c>
      <c r="Q15">
        <f ca="1">Лист1!$B$23*Лист1!$B$10*Лист2!Q9*30</f>
        <v>0</v>
      </c>
      <c r="R15">
        <f ca="1">Лист1!$B$23*Лист1!$B$10*Лист2!R9*30</f>
        <v>0</v>
      </c>
      <c r="S15">
        <f ca="1">Лист1!$B$23*Лист1!$B$10*Лист2!S9*30</f>
        <v>0</v>
      </c>
      <c r="T15">
        <f ca="1">Лист1!$B$23*Лист1!$B$10*Лист2!T9*30</f>
        <v>0</v>
      </c>
      <c r="U15">
        <f ca="1">Лист1!$B$23*Лист1!$B$10*Лист2!U9*30</f>
        <v>0</v>
      </c>
      <c r="V15">
        <f ca="1">Лист1!$B$23*Лист1!$B$10*Лист2!V9*30</f>
        <v>0</v>
      </c>
      <c r="W15">
        <f ca="1">Лист1!$B$23*Лист1!$B$10*Лист2!W9*30</f>
        <v>0</v>
      </c>
      <c r="X15">
        <f ca="1">Лист1!$B$23*Лист1!$B$10*Лист2!X9*30</f>
        <v>0</v>
      </c>
      <c r="Y15">
        <f ca="1">Лист1!$B$23*Лист1!$B$10*Лист2!Y9*30</f>
        <v>0</v>
      </c>
      <c r="Z15">
        <f ca="1">Лист1!$B$23*Лист1!$B$10*Лист2!Z9*30</f>
        <v>0</v>
      </c>
      <c r="AA15">
        <f ca="1">Лист1!$B$23*Лист1!$B$10*Лист2!AA9*30</f>
        <v>0</v>
      </c>
      <c r="AB15">
        <f ca="1">Лист1!$B$23*Лист1!$B$10*Лист2!AB9*30</f>
        <v>0</v>
      </c>
      <c r="AC15">
        <f ca="1">Лист1!$B$23*Лист1!$B$10*Лист2!AC9*30</f>
        <v>0</v>
      </c>
      <c r="AD15">
        <f ca="1">Лист1!$B$23*Лист1!$B$10*Лист2!AD9*30</f>
        <v>0</v>
      </c>
      <c r="AE15">
        <f ca="1">Лист1!$B$23*Лист1!$B$10*Лист2!AE9*30</f>
        <v>0</v>
      </c>
      <c r="AF15">
        <f ca="1">Лист1!$B$23*Лист1!$B$10*Лист2!AF9*30</f>
        <v>0</v>
      </c>
      <c r="AG15">
        <f ca="1">Лист1!$B$23*Лист1!$B$10*Лист2!AG9*30</f>
        <v>0</v>
      </c>
      <c r="AH15">
        <f ca="1">Лист1!$B$23*Лист1!$B$10*Лист2!AH9*30</f>
        <v>0</v>
      </c>
      <c r="AI15">
        <f ca="1">Лист1!$B$23*Лист1!$B$10*Лист2!AI9*30</f>
        <v>0</v>
      </c>
      <c r="AJ15">
        <f ca="1">Лист1!$B$23*Лист1!$B$10*Лист2!AJ9*30</f>
        <v>0</v>
      </c>
      <c r="AK15">
        <f ca="1">Лист1!$B$23*Лист1!$B$10*Лист2!AK9*30</f>
        <v>0</v>
      </c>
      <c r="AL15">
        <f ca="1">Лист1!$B$23*Лист1!$B$10*Лист2!AL9*30</f>
        <v>0</v>
      </c>
      <c r="AM15">
        <f ca="1">Лист1!$B$23*Лист1!$B$10*Лист2!AM9*30</f>
        <v>0</v>
      </c>
      <c r="AN15">
        <f ca="1">Лист1!$B$23*Лист1!$B$10*Лист2!AN9*30</f>
        <v>0</v>
      </c>
      <c r="AO15">
        <f ca="1">Лист1!$B$23*Лист1!$B$10*Лист2!AO9*30</f>
        <v>0</v>
      </c>
      <c r="AP15">
        <f ca="1">Лист1!$B$23*Лист1!$B$10*Лист2!AP9*30</f>
        <v>0</v>
      </c>
      <c r="AQ15">
        <f ca="1">Лист1!$B$23*Лист1!$B$10*Лист2!AQ9*30</f>
        <v>0</v>
      </c>
      <c r="AR15">
        <f ca="1">Лист1!$B$23*Лист1!$B$10*Лист2!AR9*30</f>
        <v>0</v>
      </c>
      <c r="AS15">
        <f ca="1">Лист1!$B$23*Лист1!$B$10*Лист2!AS9*30</f>
        <v>0</v>
      </c>
    </row>
    <row r="16" spans="2:69" outlineLevel="1" x14ac:dyDescent="0.35">
      <c r="B16" s="58" t="s">
        <v>34</v>
      </c>
      <c r="C16" s="22" t="s">
        <v>41</v>
      </c>
      <c r="J16">
        <f>Лист1!$B$24*Лист1!$B$10*Лист2!J10*30</f>
        <v>0</v>
      </c>
      <c r="K16">
        <f>Лист1!$B$24*Лист1!$B$10*Лист2!K10*30</f>
        <v>0</v>
      </c>
      <c r="L16">
        <f ca="1">Лист1!$B$24*Лист1!$B$10*Лист2!L10*30</f>
        <v>0</v>
      </c>
      <c r="M16">
        <f ca="1">Лист1!$B$24*Лист1!$B$10*Лист2!M10*30</f>
        <v>10200</v>
      </c>
      <c r="N16">
        <f ca="1">Лист1!$B$24*Лист1!$B$10*Лист2!N10*30</f>
        <v>10200</v>
      </c>
      <c r="O16">
        <f ca="1">Лист1!$B$24*Лист1!$B$10*Лист2!O10*30</f>
        <v>10200</v>
      </c>
      <c r="P16">
        <f ca="1">Лист1!$B$24*Лист1!$B$10*Лист2!P10*30</f>
        <v>0</v>
      </c>
      <c r="Q16">
        <f ca="1">Лист1!$B$24*Лист1!$B$10*Лист2!Q10*30</f>
        <v>0</v>
      </c>
      <c r="R16">
        <f ca="1">Лист1!$B$24*Лист1!$B$10*Лист2!R10*30</f>
        <v>0</v>
      </c>
      <c r="S16">
        <f ca="1">Лист1!$B$24*Лист1!$B$10*Лист2!S10*30</f>
        <v>0</v>
      </c>
      <c r="T16">
        <f ca="1">Лист1!$B$24*Лист1!$B$10*Лист2!T10*30</f>
        <v>0</v>
      </c>
      <c r="U16">
        <f ca="1">Лист1!$B$24*Лист1!$B$10*Лист2!U10*30</f>
        <v>0</v>
      </c>
      <c r="V16">
        <f ca="1">Лист1!$B$24*Лист1!$B$10*Лист2!V10*30</f>
        <v>0</v>
      </c>
      <c r="W16">
        <f ca="1">Лист1!$B$24*Лист1!$B$10*Лист2!W10*30</f>
        <v>0</v>
      </c>
      <c r="X16">
        <f ca="1">Лист1!$B$24*Лист1!$B$10*Лист2!X10*30</f>
        <v>0</v>
      </c>
      <c r="Y16">
        <f ca="1">Лист1!$B$24*Лист1!$B$10*Лист2!Y10*30</f>
        <v>0</v>
      </c>
      <c r="Z16">
        <f ca="1">Лист1!$B$24*Лист1!$B$10*Лист2!Z10*30</f>
        <v>0</v>
      </c>
      <c r="AA16">
        <f ca="1">Лист1!$B$24*Лист1!$B$10*Лист2!AA10*30</f>
        <v>0</v>
      </c>
      <c r="AB16">
        <f ca="1">Лист1!$B$24*Лист1!$B$10*Лист2!AB10*30</f>
        <v>0</v>
      </c>
      <c r="AC16">
        <f ca="1">Лист1!$B$24*Лист1!$B$10*Лист2!AC10*30</f>
        <v>0</v>
      </c>
      <c r="AD16">
        <f ca="1">Лист1!$B$24*Лист1!$B$10*Лист2!AD10*30</f>
        <v>0</v>
      </c>
      <c r="AE16">
        <f ca="1">Лист1!$B$24*Лист1!$B$10*Лист2!AE10*30</f>
        <v>0</v>
      </c>
      <c r="AF16">
        <f ca="1">Лист1!$B$24*Лист1!$B$10*Лист2!AF10*30</f>
        <v>0</v>
      </c>
      <c r="AG16">
        <f ca="1">Лист1!$B$24*Лист1!$B$10*Лист2!AG10*30</f>
        <v>0</v>
      </c>
      <c r="AH16">
        <f ca="1">Лист1!$B$24*Лист1!$B$10*Лист2!AH10*30</f>
        <v>0</v>
      </c>
      <c r="AI16">
        <f ca="1">Лист1!$B$24*Лист1!$B$10*Лист2!AI10*30</f>
        <v>0</v>
      </c>
      <c r="AJ16">
        <f ca="1">Лист1!$B$24*Лист1!$B$10*Лист2!AJ10*30</f>
        <v>0</v>
      </c>
      <c r="AK16">
        <f ca="1">Лист1!$B$24*Лист1!$B$10*Лист2!AK10*30</f>
        <v>0</v>
      </c>
      <c r="AL16">
        <f ca="1">Лист1!$B$24*Лист1!$B$10*Лист2!AL10*30</f>
        <v>0</v>
      </c>
      <c r="AM16">
        <f ca="1">Лист1!$B$24*Лист1!$B$10*Лист2!AM10*30</f>
        <v>0</v>
      </c>
      <c r="AN16">
        <f ca="1">Лист1!$B$24*Лист1!$B$10*Лист2!AN10*30</f>
        <v>0</v>
      </c>
      <c r="AO16">
        <f ca="1">Лист1!$B$24*Лист1!$B$10*Лист2!AO10*30</f>
        <v>0</v>
      </c>
      <c r="AP16">
        <f ca="1">Лист1!$B$24*Лист1!$B$10*Лист2!AP10*30</f>
        <v>0</v>
      </c>
      <c r="AQ16">
        <f ca="1">Лист1!$B$24*Лист1!$B$10*Лист2!AQ10*30</f>
        <v>0</v>
      </c>
      <c r="AR16">
        <f ca="1">Лист1!$B$24*Лист1!$B$10*Лист2!AR10*30</f>
        <v>0</v>
      </c>
      <c r="AS16">
        <f ca="1">Лист1!$B$24*Лист1!$B$10*Лист2!AS10*30</f>
        <v>0</v>
      </c>
    </row>
    <row r="17" spans="2:69" outlineLevel="1" x14ac:dyDescent="0.35">
      <c r="B17" s="58" t="s">
        <v>18</v>
      </c>
      <c r="C17" s="22" t="s">
        <v>41</v>
      </c>
      <c r="J17">
        <f>Лист1!$B$25*Лист1!$B$10*Лист2!J11*30</f>
        <v>0</v>
      </c>
      <c r="K17">
        <f>Лист1!$B$25*Лист1!$B$10*Лист2!K11*30</f>
        <v>0</v>
      </c>
      <c r="L17">
        <f>Лист1!$B$25*Лист1!$B$10*Лист2!L11*30</f>
        <v>0</v>
      </c>
      <c r="M17">
        <f ca="1">Лист1!$B$25*Лист1!$B$10*Лист2!M11*30</f>
        <v>0</v>
      </c>
      <c r="N17">
        <f ca="1">Лист1!$B$25*Лист1!$B$10*Лист2!N11*30</f>
        <v>12000</v>
      </c>
      <c r="O17">
        <f ca="1">Лист1!$B$25*Лист1!$B$10*Лист2!O11*30</f>
        <v>24000</v>
      </c>
      <c r="P17">
        <f ca="1">Лист1!$B$25*Лист1!$B$10*Лист2!P11*30</f>
        <v>36000</v>
      </c>
      <c r="Q17">
        <f ca="1">Лист1!$B$25*Лист1!$B$10*Лист2!Q11*30</f>
        <v>36000</v>
      </c>
      <c r="R17">
        <f ca="1">Лист1!$B$25*Лист1!$B$10*Лист2!R11*30</f>
        <v>36000</v>
      </c>
      <c r="S17">
        <f ca="1">Лист1!$B$25*Лист1!$B$10*Лист2!S11*30</f>
        <v>36000</v>
      </c>
      <c r="T17">
        <f ca="1">Лист1!$B$25*Лист1!$B$10*Лист2!T11*30</f>
        <v>36000</v>
      </c>
      <c r="U17">
        <f ca="1">Лист1!$B$25*Лист1!$B$10*Лист2!U11*30</f>
        <v>36000</v>
      </c>
      <c r="V17">
        <f ca="1">Лист1!$B$25*Лист1!$B$10*Лист2!V11*30</f>
        <v>36000</v>
      </c>
      <c r="W17">
        <f ca="1">Лист1!$B$25*Лист1!$B$10*Лист2!W11*30</f>
        <v>36000</v>
      </c>
      <c r="X17">
        <f ca="1">Лист1!$B$25*Лист1!$B$10*Лист2!X11*30</f>
        <v>36000</v>
      </c>
      <c r="Y17">
        <f ca="1">Лист1!$B$25*Лист1!$B$10*Лист2!Y11*30</f>
        <v>36000</v>
      </c>
      <c r="Z17">
        <f ca="1">Лист1!$B$25*Лист1!$B$10*Лист2!Z11*30</f>
        <v>36000</v>
      </c>
      <c r="AA17">
        <f ca="1">Лист1!$B$25*Лист1!$B$10*Лист2!AA11*30</f>
        <v>36000</v>
      </c>
      <c r="AB17">
        <f ca="1">Лист1!$B$25*Лист1!$B$10*Лист2!AB11*30</f>
        <v>36000</v>
      </c>
      <c r="AC17">
        <f ca="1">Лист1!$B$25*Лист1!$B$10*Лист2!AC11*30</f>
        <v>36000</v>
      </c>
      <c r="AD17">
        <f ca="1">Лист1!$B$25*Лист1!$B$10*Лист2!AD11*30</f>
        <v>36000</v>
      </c>
      <c r="AE17">
        <f ca="1">Лист1!$B$25*Лист1!$B$10*Лист2!AE11*30</f>
        <v>36000</v>
      </c>
      <c r="AF17">
        <f ca="1">Лист1!$B$25*Лист1!$B$10*Лист2!AF11*30</f>
        <v>36000</v>
      </c>
      <c r="AG17">
        <f ca="1">Лист1!$B$25*Лист1!$B$10*Лист2!AG11*30</f>
        <v>36000</v>
      </c>
      <c r="AH17">
        <f ca="1">Лист1!$B$25*Лист1!$B$10*Лист2!AH11*30</f>
        <v>36000</v>
      </c>
      <c r="AI17">
        <f ca="1">Лист1!$B$25*Лист1!$B$10*Лист2!AI11*30</f>
        <v>36000</v>
      </c>
      <c r="AJ17">
        <f ca="1">Лист1!$B$25*Лист1!$B$10*Лист2!AJ11*30</f>
        <v>36000</v>
      </c>
      <c r="AK17">
        <f ca="1">Лист1!$B$25*Лист1!$B$10*Лист2!AK11*30</f>
        <v>36000</v>
      </c>
      <c r="AL17">
        <f ca="1">Лист1!$B$25*Лист1!$B$10*Лист2!AL11*30</f>
        <v>36000</v>
      </c>
      <c r="AM17">
        <f ca="1">Лист1!$B$25*Лист1!$B$10*Лист2!AM11*30</f>
        <v>36000</v>
      </c>
      <c r="AN17">
        <f ca="1">Лист1!$B$25*Лист1!$B$10*Лист2!AN11*30</f>
        <v>36000</v>
      </c>
      <c r="AO17">
        <f ca="1">Лист1!$B$25*Лист1!$B$10*Лист2!AO11*30</f>
        <v>36000</v>
      </c>
      <c r="AP17">
        <f ca="1">Лист1!$B$25*Лист1!$B$10*Лист2!AP11*30</f>
        <v>36000</v>
      </c>
      <c r="AQ17">
        <f ca="1">Лист1!$B$25*Лист1!$B$10*Лист2!AQ11*30</f>
        <v>36000</v>
      </c>
      <c r="AR17">
        <f ca="1">Лист1!$B$25*Лист1!$B$10*Лист2!AR11*30</f>
        <v>36000</v>
      </c>
      <c r="AS17">
        <f ca="1">Лист1!$B$25*Лист1!$B$10*Лист2!AS11*30</f>
        <v>36000</v>
      </c>
    </row>
    <row r="18" spans="2:69" outlineLevel="1" x14ac:dyDescent="0.35">
      <c r="B18" s="56"/>
    </row>
    <row r="19" spans="2:69" outlineLevel="1" x14ac:dyDescent="0.35">
      <c r="B19" s="56" t="s">
        <v>35</v>
      </c>
      <c r="J19" s="19">
        <f ca="1">Лист1!$B$9*J13</f>
        <v>0</v>
      </c>
      <c r="K19" s="19">
        <f ca="1">Лист1!$B$9*K13</f>
        <v>19200</v>
      </c>
      <c r="L19" s="19">
        <f ca="1">Лист1!$B$9*L13</f>
        <v>50400</v>
      </c>
      <c r="M19" s="19">
        <f ca="1">Лист1!$B$9*M13</f>
        <v>91200</v>
      </c>
      <c r="N19" s="19">
        <f ca="1">Лист1!$B$9*N13</f>
        <v>120000</v>
      </c>
      <c r="O19" s="19">
        <f ca="1">Лист1!$B$9*O13</f>
        <v>136800</v>
      </c>
      <c r="P19" s="19">
        <f ca="1">Лист1!$B$9*P13</f>
        <v>144000</v>
      </c>
      <c r="Q19" s="19">
        <f ca="1">Лист1!$B$9*Q13</f>
        <v>144000</v>
      </c>
      <c r="R19" s="19">
        <f ca="1">Лист1!$B$9*R13</f>
        <v>144000</v>
      </c>
      <c r="S19" s="19">
        <f ca="1">Лист1!$B$9*S13</f>
        <v>144000</v>
      </c>
      <c r="T19" s="19">
        <f ca="1">Лист1!$B$9*T13</f>
        <v>144000</v>
      </c>
      <c r="U19" s="19">
        <f ca="1">Лист1!$B$9*U13</f>
        <v>144000</v>
      </c>
      <c r="V19" s="19">
        <f ca="1">Лист1!$B$9*V13</f>
        <v>144000</v>
      </c>
      <c r="W19" s="19">
        <f ca="1">Лист1!$B$9*W13</f>
        <v>144000</v>
      </c>
      <c r="X19" s="19">
        <f ca="1">Лист1!$B$9*X13</f>
        <v>144000</v>
      </c>
      <c r="Y19" s="19">
        <f ca="1">Лист1!$B$9*Y13</f>
        <v>144000</v>
      </c>
      <c r="Z19" s="19">
        <f ca="1">Лист1!$B$9*Z13</f>
        <v>144000</v>
      </c>
      <c r="AA19" s="19">
        <f ca="1">Лист1!$B$9*AA13</f>
        <v>144000</v>
      </c>
      <c r="AB19" s="19">
        <f ca="1">Лист1!$B$9*AB13</f>
        <v>144000</v>
      </c>
      <c r="AC19" s="19">
        <f ca="1">Лист1!$B$9*AC13</f>
        <v>144000</v>
      </c>
      <c r="AD19" s="19">
        <f ca="1">Лист1!$B$9*AD13</f>
        <v>144000</v>
      </c>
      <c r="AE19" s="19">
        <f ca="1">Лист1!$B$9*AE13</f>
        <v>144000</v>
      </c>
      <c r="AF19" s="19">
        <f ca="1">Лист1!$B$9*AF13</f>
        <v>144000</v>
      </c>
      <c r="AG19" s="19">
        <f ca="1">Лист1!$B$9*AG13</f>
        <v>144000</v>
      </c>
      <c r="AH19" s="19">
        <f ca="1">Лист1!$B$9*AH13</f>
        <v>144000</v>
      </c>
      <c r="AI19" s="19">
        <f ca="1">Лист1!$B$9*AI13</f>
        <v>144000</v>
      </c>
      <c r="AJ19" s="19">
        <f ca="1">Лист1!$B$9*AJ13</f>
        <v>144000</v>
      </c>
      <c r="AK19" s="19">
        <f ca="1">Лист1!$B$9*AK13</f>
        <v>144000</v>
      </c>
      <c r="AL19" s="19">
        <f ca="1">Лист1!$B$9*AL13</f>
        <v>144000</v>
      </c>
      <c r="AM19" s="19">
        <f ca="1">Лист1!$B$9*AM13</f>
        <v>144000</v>
      </c>
      <c r="AN19" s="19">
        <f ca="1">Лист1!$B$9*AN13</f>
        <v>144000</v>
      </c>
      <c r="AO19" s="19">
        <f ca="1">Лист1!$B$9*AO13</f>
        <v>144000</v>
      </c>
      <c r="AP19" s="19">
        <f ca="1">Лист1!$B$9*AP13</f>
        <v>144000</v>
      </c>
      <c r="AQ19" s="19">
        <f ca="1">Лист1!$B$9*AQ13</f>
        <v>144000</v>
      </c>
      <c r="AR19" s="19">
        <f ca="1">Лист1!$B$9*AR13</f>
        <v>144000</v>
      </c>
      <c r="AS19" s="19">
        <f ca="1">Лист1!$B$9*AS13</f>
        <v>144000</v>
      </c>
      <c r="AT19" s="19"/>
      <c r="AU19" s="54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</row>
    <row r="20" spans="2:69" outlineLevel="1" x14ac:dyDescent="0.35">
      <c r="B20" s="56"/>
    </row>
    <row r="21" spans="2:69" outlineLevel="1" x14ac:dyDescent="0.35">
      <c r="B21" s="56" t="s">
        <v>36</v>
      </c>
      <c r="J21" s="19">
        <f ca="1">Лист2!J19/(1+Лист1!$B$11)</f>
        <v>0</v>
      </c>
      <c r="K21" s="19">
        <f ca="1">Лист2!K19/(1+Лист1!$B$11)</f>
        <v>15360</v>
      </c>
      <c r="L21" s="19">
        <f ca="1">Лист2!L19/(1+Лист1!$B$11)</f>
        <v>40320</v>
      </c>
      <c r="M21" s="19">
        <f ca="1">Лист2!M19/(1+Лист1!$B$11)</f>
        <v>72960</v>
      </c>
      <c r="N21" s="19">
        <f ca="1">Лист2!N19/(1+Лист1!$B$11)</f>
        <v>96000</v>
      </c>
      <c r="O21" s="19">
        <f ca="1">Лист2!O19/(1+Лист1!$B$11)</f>
        <v>109440</v>
      </c>
      <c r="P21" s="19">
        <f ca="1">Лист2!P19/(1+Лист1!$B$11)</f>
        <v>115200</v>
      </c>
      <c r="Q21" s="19">
        <f ca="1">Лист2!Q19/(1+Лист1!$B$11)</f>
        <v>115200</v>
      </c>
      <c r="R21" s="19">
        <f ca="1">Лист2!R19/(1+Лист1!$B$11)</f>
        <v>115200</v>
      </c>
      <c r="S21" s="19">
        <f ca="1">Лист2!S19/(1+Лист1!$B$11)</f>
        <v>115200</v>
      </c>
      <c r="T21" s="19">
        <f ca="1">Лист2!T19/(1+Лист1!$B$11)</f>
        <v>115200</v>
      </c>
      <c r="U21" s="19">
        <f ca="1">Лист2!U19/(1+Лист1!$B$11)</f>
        <v>115200</v>
      </c>
      <c r="V21" s="19">
        <f ca="1">Лист2!V19/(1+Лист1!$B$11)</f>
        <v>115200</v>
      </c>
      <c r="W21" s="19">
        <f ca="1">Лист2!W19/(1+Лист1!$B$11)</f>
        <v>115200</v>
      </c>
      <c r="X21" s="19">
        <f ca="1">Лист2!X19/(1+Лист1!$B$11)</f>
        <v>115200</v>
      </c>
      <c r="Y21" s="19">
        <f ca="1">Лист2!Y19/(1+Лист1!$B$11)</f>
        <v>115200</v>
      </c>
      <c r="Z21" s="19">
        <f ca="1">Лист2!Z19/(1+Лист1!$B$11)</f>
        <v>115200</v>
      </c>
      <c r="AA21" s="19">
        <f ca="1">Лист2!AA19/(1+Лист1!$B$11)</f>
        <v>115200</v>
      </c>
      <c r="AB21" s="19">
        <f ca="1">Лист2!AB19/(1+Лист1!$B$11)</f>
        <v>115200</v>
      </c>
      <c r="AC21" s="19">
        <f ca="1">Лист2!AC19/(1+Лист1!$B$11)</f>
        <v>115200</v>
      </c>
      <c r="AD21" s="19">
        <f ca="1">Лист2!AD19/(1+Лист1!$B$11)</f>
        <v>115200</v>
      </c>
      <c r="AE21" s="19">
        <f ca="1">Лист2!AE19/(1+Лист1!$B$11)</f>
        <v>115200</v>
      </c>
      <c r="AF21" s="19">
        <f ca="1">Лист2!AF19/(1+Лист1!$B$11)</f>
        <v>115200</v>
      </c>
      <c r="AG21" s="19">
        <f ca="1">Лист2!AG19/(1+Лист1!$B$11)</f>
        <v>115200</v>
      </c>
      <c r="AH21" s="19">
        <f ca="1">Лист2!AH19/(1+Лист1!$B$11)</f>
        <v>115200</v>
      </c>
      <c r="AI21" s="19">
        <f ca="1">Лист2!AI19/(1+Лист1!$B$11)</f>
        <v>115200</v>
      </c>
      <c r="AJ21" s="19">
        <f ca="1">Лист2!AJ19/(1+Лист1!$B$11)</f>
        <v>115200</v>
      </c>
      <c r="AK21" s="19">
        <f ca="1">Лист2!AK19/(1+Лист1!$B$11)</f>
        <v>115200</v>
      </c>
      <c r="AL21" s="19">
        <f ca="1">Лист2!AL19/(1+Лист1!$B$11)</f>
        <v>115200</v>
      </c>
      <c r="AM21" s="19">
        <f ca="1">Лист2!AM19/(1+Лист1!$B$11)</f>
        <v>115200</v>
      </c>
      <c r="AN21" s="19">
        <f ca="1">Лист2!AN19/(1+Лист1!$B$11)</f>
        <v>115200</v>
      </c>
      <c r="AO21" s="19">
        <f ca="1">Лист2!AO19/(1+Лист1!$B$11)</f>
        <v>115200</v>
      </c>
      <c r="AP21" s="19">
        <f ca="1">Лист2!AP19/(1+Лист1!$B$11)</f>
        <v>115200</v>
      </c>
      <c r="AQ21" s="19">
        <f ca="1">Лист2!AQ19/(1+Лист1!$B$11)</f>
        <v>115200</v>
      </c>
      <c r="AR21" s="19">
        <f ca="1">Лист2!AR19/(1+Лист1!$B$11)</f>
        <v>115200</v>
      </c>
      <c r="AS21" s="19">
        <f ca="1">Лист2!AS19/(1+Лист1!$B$11)</f>
        <v>115200</v>
      </c>
      <c r="AT21" s="19"/>
    </row>
    <row r="22" spans="2:69" outlineLevel="1" x14ac:dyDescent="0.35">
      <c r="B22" s="56" t="s">
        <v>50</v>
      </c>
      <c r="J22" s="19">
        <f ca="1">SUM(J23:J26)</f>
        <v>4464</v>
      </c>
      <c r="K22" s="19">
        <f t="shared" ref="K22:AS22" ca="1" si="6">SUM(K23:K26)</f>
        <v>10248.4</v>
      </c>
      <c r="L22" s="19">
        <f t="shared" ca="1" si="6"/>
        <v>16476.8</v>
      </c>
      <c r="M22" s="19">
        <f t="shared" ca="1" si="6"/>
        <v>20060.400000000001</v>
      </c>
      <c r="N22" s="19">
        <f t="shared" ca="1" si="6"/>
        <v>21126</v>
      </c>
      <c r="O22" s="19">
        <f t="shared" ca="1" si="6"/>
        <v>21747.599999999999</v>
      </c>
      <c r="P22" s="19">
        <f t="shared" ca="1" si="6"/>
        <v>22014</v>
      </c>
      <c r="Q22" s="19">
        <f t="shared" ca="1" si="6"/>
        <v>22014</v>
      </c>
      <c r="R22" s="19">
        <f t="shared" ca="1" si="6"/>
        <v>22014</v>
      </c>
      <c r="S22" s="19">
        <f t="shared" ca="1" si="6"/>
        <v>22014</v>
      </c>
      <c r="T22" s="19">
        <f t="shared" ca="1" si="6"/>
        <v>22014</v>
      </c>
      <c r="U22" s="19">
        <f t="shared" ca="1" si="6"/>
        <v>22014</v>
      </c>
      <c r="V22" s="19">
        <f t="shared" ca="1" si="6"/>
        <v>22014</v>
      </c>
      <c r="W22" s="19">
        <f t="shared" ca="1" si="6"/>
        <v>22014</v>
      </c>
      <c r="X22" s="19">
        <f t="shared" ca="1" si="6"/>
        <v>22014</v>
      </c>
      <c r="Y22" s="19">
        <f t="shared" ca="1" si="6"/>
        <v>22014</v>
      </c>
      <c r="Z22" s="19">
        <f t="shared" ca="1" si="6"/>
        <v>22014</v>
      </c>
      <c r="AA22" s="19">
        <f t="shared" ca="1" si="6"/>
        <v>22014</v>
      </c>
      <c r="AB22" s="19">
        <f t="shared" ca="1" si="6"/>
        <v>22014</v>
      </c>
      <c r="AC22" s="19">
        <f t="shared" ca="1" si="6"/>
        <v>22014</v>
      </c>
      <c r="AD22" s="19">
        <f t="shared" ca="1" si="6"/>
        <v>22014</v>
      </c>
      <c r="AE22" s="19">
        <f t="shared" ca="1" si="6"/>
        <v>22014</v>
      </c>
      <c r="AF22" s="19">
        <f t="shared" ca="1" si="6"/>
        <v>22014</v>
      </c>
      <c r="AG22" s="19">
        <f t="shared" ca="1" si="6"/>
        <v>22014</v>
      </c>
      <c r="AH22" s="19">
        <f t="shared" ca="1" si="6"/>
        <v>22014</v>
      </c>
      <c r="AI22" s="19">
        <f t="shared" ca="1" si="6"/>
        <v>22014</v>
      </c>
      <c r="AJ22" s="19">
        <f t="shared" ca="1" si="6"/>
        <v>22014</v>
      </c>
      <c r="AK22" s="19">
        <f t="shared" ca="1" si="6"/>
        <v>22014</v>
      </c>
      <c r="AL22" s="19">
        <f t="shared" ca="1" si="6"/>
        <v>22014</v>
      </c>
      <c r="AM22" s="19">
        <f t="shared" ca="1" si="6"/>
        <v>22014</v>
      </c>
      <c r="AN22" s="19">
        <f t="shared" ca="1" si="6"/>
        <v>22014</v>
      </c>
      <c r="AO22" s="19">
        <f t="shared" ca="1" si="6"/>
        <v>22014</v>
      </c>
      <c r="AP22" s="19">
        <f t="shared" ca="1" si="6"/>
        <v>22014</v>
      </c>
      <c r="AQ22" s="19">
        <f t="shared" ca="1" si="6"/>
        <v>22014</v>
      </c>
      <c r="AR22" s="19">
        <f t="shared" ca="1" si="6"/>
        <v>22014</v>
      </c>
      <c r="AS22" s="19">
        <f t="shared" ca="1" si="6"/>
        <v>22014</v>
      </c>
      <c r="AT22" s="19"/>
    </row>
    <row r="23" spans="2:69" outlineLevel="1" x14ac:dyDescent="0.35">
      <c r="B23" s="58" t="s">
        <v>144</v>
      </c>
      <c r="J23" s="19">
        <f ca="1">Лист1!$B$7*Лист2!J19/(1+НДС)</f>
        <v>0</v>
      </c>
      <c r="K23" s="19">
        <f ca="1">Лист1!$B$7*Лист2!K19/(1+НДС)</f>
        <v>480</v>
      </c>
      <c r="L23" s="19">
        <f ca="1">Лист1!$B$7*Лист2!L19/(1+НДС)</f>
        <v>1260</v>
      </c>
      <c r="M23" s="19">
        <f ca="1">Лист1!$B$7*Лист2!M19/(1+НДС)</f>
        <v>2280</v>
      </c>
      <c r="N23" s="19">
        <f ca="1">Лист1!$B$7*Лист2!N19/(1+НДС)</f>
        <v>3000</v>
      </c>
      <c r="O23" s="19">
        <f ca="1">Лист1!$B$7*Лист2!O19/(1+НДС)</f>
        <v>3420</v>
      </c>
      <c r="P23" s="19">
        <f ca="1">Лист1!$B$7*Лист2!P19/(1+НДС)</f>
        <v>3600</v>
      </c>
      <c r="Q23" s="19">
        <f ca="1">Лист1!$B$7*Лист2!Q19/(1+НДС)</f>
        <v>3600</v>
      </c>
      <c r="R23" s="19">
        <f ca="1">Лист1!$B$7*Лист2!R19/(1+НДС)</f>
        <v>3600</v>
      </c>
      <c r="S23" s="19">
        <f ca="1">Лист1!$B$7*Лист2!S19/(1+НДС)</f>
        <v>3600</v>
      </c>
      <c r="T23" s="19">
        <f ca="1">Лист1!$B$7*Лист2!T19/(1+НДС)</f>
        <v>3600</v>
      </c>
      <c r="U23" s="19">
        <f ca="1">Лист1!$B$7*Лист2!U19/(1+НДС)</f>
        <v>3600</v>
      </c>
      <c r="V23" s="19">
        <f ca="1">Лист1!$B$7*Лист2!V19/(1+НДС)</f>
        <v>3600</v>
      </c>
      <c r="W23" s="19">
        <f ca="1">Лист1!$B$7*Лист2!W19/(1+НДС)</f>
        <v>3600</v>
      </c>
      <c r="X23" s="19">
        <f ca="1">Лист1!$B$7*Лист2!X19/(1+НДС)</f>
        <v>3600</v>
      </c>
      <c r="Y23" s="19">
        <f ca="1">Лист1!$B$7*Лист2!Y19/(1+НДС)</f>
        <v>3600</v>
      </c>
      <c r="Z23" s="19">
        <f ca="1">Лист1!$B$7*Лист2!Z19/(1+НДС)</f>
        <v>3600</v>
      </c>
      <c r="AA23" s="19">
        <f ca="1">Лист1!$B$7*Лист2!AA19/(1+НДС)</f>
        <v>3600</v>
      </c>
      <c r="AB23" s="19">
        <f ca="1">Лист1!$B$7*Лист2!AB19/(1+НДС)</f>
        <v>3600</v>
      </c>
      <c r="AC23" s="19">
        <f ca="1">Лист1!$B$7*Лист2!AC19/(1+НДС)</f>
        <v>3600</v>
      </c>
      <c r="AD23" s="19">
        <f ca="1">Лист1!$B$7*Лист2!AD19/(1+НДС)</f>
        <v>3600</v>
      </c>
      <c r="AE23" s="19">
        <f ca="1">Лист1!$B$7*Лист2!AE19/(1+НДС)</f>
        <v>3600</v>
      </c>
      <c r="AF23" s="19">
        <f ca="1">Лист1!$B$7*Лист2!AF19/(1+НДС)</f>
        <v>3600</v>
      </c>
      <c r="AG23" s="19">
        <f ca="1">Лист1!$B$7*Лист2!AG19/(1+НДС)</f>
        <v>3600</v>
      </c>
      <c r="AH23" s="19">
        <f ca="1">Лист1!$B$7*Лист2!AH19/(1+НДС)</f>
        <v>3600</v>
      </c>
      <c r="AI23" s="19">
        <f ca="1">Лист1!$B$7*Лист2!AI19/(1+НДС)</f>
        <v>3600</v>
      </c>
      <c r="AJ23" s="19">
        <f ca="1">Лист1!$B$7*Лист2!AJ19/(1+НДС)</f>
        <v>3600</v>
      </c>
      <c r="AK23" s="19">
        <f ca="1">Лист1!$B$7*Лист2!AK19/(1+НДС)</f>
        <v>3600</v>
      </c>
      <c r="AL23" s="19">
        <f ca="1">Лист1!$B$7*Лист2!AL19/(1+НДС)</f>
        <v>3600</v>
      </c>
      <c r="AM23" s="19">
        <f ca="1">Лист1!$B$7*Лист2!AM19/(1+НДС)</f>
        <v>3600</v>
      </c>
      <c r="AN23" s="19">
        <f ca="1">Лист1!$B$7*Лист2!AN19/(1+НДС)</f>
        <v>3600</v>
      </c>
      <c r="AO23" s="19">
        <f ca="1">Лист1!$B$7*Лист2!AO19/(1+НДС)</f>
        <v>3600</v>
      </c>
      <c r="AP23" s="19">
        <f ca="1">Лист1!$B$7*Лист2!AP19/(1+НДС)</f>
        <v>3600</v>
      </c>
      <c r="AQ23" s="19">
        <f ca="1">Лист1!$B$7*Лист2!AQ19/(1+НДС)</f>
        <v>3600</v>
      </c>
      <c r="AR23" s="19">
        <f ca="1">Лист1!$B$7*Лист2!AR19/(1+НДС)</f>
        <v>3600</v>
      </c>
      <c r="AS23" s="19">
        <f ca="1">Лист1!$B$7*Лист2!AS19/(1+НДС)</f>
        <v>3600</v>
      </c>
      <c r="AT23" s="19"/>
    </row>
    <row r="24" spans="2:69" outlineLevel="1" x14ac:dyDescent="0.35">
      <c r="B24" s="58" t="s">
        <v>51</v>
      </c>
      <c r="J24" s="19">
        <f ca="1">Лист1!$B$6*J21</f>
        <v>0</v>
      </c>
      <c r="K24" s="19">
        <f ca="1">Лист1!$B$6*K21</f>
        <v>230.39999999999998</v>
      </c>
      <c r="L24" s="19">
        <f ca="1">Лист1!$B$6*L21</f>
        <v>604.79999999999995</v>
      </c>
      <c r="M24" s="19">
        <f ca="1">Лист1!$B$6*M21</f>
        <v>1094.3999999999999</v>
      </c>
      <c r="N24" s="19">
        <f ca="1">Лист1!$B$6*N21</f>
        <v>1440</v>
      </c>
      <c r="O24" s="19">
        <f ca="1">Лист1!$B$6*O21</f>
        <v>1641.6</v>
      </c>
      <c r="P24" s="19">
        <f ca="1">Лист1!$B$6*P21</f>
        <v>1728</v>
      </c>
      <c r="Q24" s="19">
        <f ca="1">Лист1!$B$6*Q21</f>
        <v>1728</v>
      </c>
      <c r="R24" s="19">
        <f ca="1">Лист1!$B$6*R21</f>
        <v>1728</v>
      </c>
      <c r="S24" s="19">
        <f ca="1">Лист1!$B$6*S21</f>
        <v>1728</v>
      </c>
      <c r="T24" s="19">
        <f ca="1">Лист1!$B$6*T21</f>
        <v>1728</v>
      </c>
      <c r="U24" s="19">
        <f ca="1">Лист1!$B$6*U21</f>
        <v>1728</v>
      </c>
      <c r="V24" s="19">
        <f ca="1">Лист1!$B$6*V21</f>
        <v>1728</v>
      </c>
      <c r="W24" s="19">
        <f ca="1">Лист1!$B$6*W21</f>
        <v>1728</v>
      </c>
      <c r="X24" s="19">
        <f ca="1">Лист1!$B$6*X21</f>
        <v>1728</v>
      </c>
      <c r="Y24" s="19">
        <f ca="1">Лист1!$B$6*Y21</f>
        <v>1728</v>
      </c>
      <c r="Z24" s="19">
        <f ca="1">Лист1!$B$6*Z21</f>
        <v>1728</v>
      </c>
      <c r="AA24" s="19">
        <f ca="1">Лист1!$B$6*AA21</f>
        <v>1728</v>
      </c>
      <c r="AB24" s="19">
        <f ca="1">Лист1!$B$6*AB21</f>
        <v>1728</v>
      </c>
      <c r="AC24" s="19">
        <f ca="1">Лист1!$B$6*AC21</f>
        <v>1728</v>
      </c>
      <c r="AD24" s="19">
        <f ca="1">Лист1!$B$6*AD21</f>
        <v>1728</v>
      </c>
      <c r="AE24" s="19">
        <f ca="1">Лист1!$B$6*AE21</f>
        <v>1728</v>
      </c>
      <c r="AF24" s="19">
        <f ca="1">Лист1!$B$6*AF21</f>
        <v>1728</v>
      </c>
      <c r="AG24" s="19">
        <f ca="1">Лист1!$B$6*AG21</f>
        <v>1728</v>
      </c>
      <c r="AH24" s="19">
        <f ca="1">Лист1!$B$6*AH21</f>
        <v>1728</v>
      </c>
      <c r="AI24" s="19">
        <f ca="1">Лист1!$B$6*AI21</f>
        <v>1728</v>
      </c>
      <c r="AJ24" s="19">
        <f ca="1">Лист1!$B$6*AJ21</f>
        <v>1728</v>
      </c>
      <c r="AK24" s="19">
        <f ca="1">Лист1!$B$6*AK21</f>
        <v>1728</v>
      </c>
      <c r="AL24" s="19">
        <f ca="1">Лист1!$B$6*AL21</f>
        <v>1728</v>
      </c>
      <c r="AM24" s="19">
        <f ca="1">Лист1!$B$6*AM21</f>
        <v>1728</v>
      </c>
      <c r="AN24" s="19">
        <f ca="1">Лист1!$B$6*AN21</f>
        <v>1728</v>
      </c>
      <c r="AO24" s="19">
        <f ca="1">Лист1!$B$6*AO21</f>
        <v>1728</v>
      </c>
      <c r="AP24" s="19">
        <f ca="1">Лист1!$B$6*AP21</f>
        <v>1728</v>
      </c>
      <c r="AQ24" s="19">
        <f ca="1">Лист1!$B$6*AQ21</f>
        <v>1728</v>
      </c>
      <c r="AR24" s="19">
        <f ca="1">Лист1!$B$6*AR21</f>
        <v>1728</v>
      </c>
      <c r="AS24" s="19">
        <f ca="1">Лист1!$B$6*AS21</f>
        <v>1728</v>
      </c>
      <c r="AT24" s="19"/>
    </row>
    <row r="25" spans="2:69" outlineLevel="1" x14ac:dyDescent="0.35">
      <c r="B25" s="58" t="s">
        <v>37</v>
      </c>
      <c r="J25">
        <f ca="1">Лист1!$B$16*Лист1!$B$15*(J7+J6)</f>
        <v>3000</v>
      </c>
      <c r="K25">
        <f ca="1">Лист1!$B$16*Лист1!$B$15*(K7+K6)</f>
        <v>6000</v>
      </c>
      <c r="L25">
        <f ca="1">Лист1!$B$16*Лист1!$B$15*(L7+L6)</f>
        <v>9000</v>
      </c>
      <c r="M25">
        <f ca="1">Лист1!$B$16*Лист1!$B$15*(M7+M6)</f>
        <v>9000</v>
      </c>
      <c r="N25">
        <f ca="1">Лист1!$B$16*Лист1!$B$15*(N7+N6)</f>
        <v>9000</v>
      </c>
      <c r="O25">
        <f ca="1">Лист1!$B$16*Лист1!$B$15*(O7+O6)</f>
        <v>9000</v>
      </c>
      <c r="P25">
        <f ca="1">Лист1!$B$16*Лист1!$B$15*(P7+P6)</f>
        <v>9000</v>
      </c>
      <c r="Q25">
        <f ca="1">Лист1!$B$16*Лист1!$B$15*(Q7+Q6)</f>
        <v>9000</v>
      </c>
      <c r="R25">
        <f ca="1">Лист1!$B$16*Лист1!$B$15*(R7+R6)</f>
        <v>9000</v>
      </c>
      <c r="S25">
        <f ca="1">Лист1!$B$16*Лист1!$B$15*(S7+S6)</f>
        <v>9000</v>
      </c>
      <c r="T25">
        <f ca="1">Лист1!$B$16*Лист1!$B$15*(T7+T6)</f>
        <v>9000</v>
      </c>
      <c r="U25">
        <f ca="1">Лист1!$B$16*Лист1!$B$15*(U7+U6)</f>
        <v>9000</v>
      </c>
      <c r="V25">
        <f ca="1">Лист1!$B$16*Лист1!$B$15*(V7+V6)</f>
        <v>9000</v>
      </c>
      <c r="W25">
        <f ca="1">Лист1!$B$16*Лист1!$B$15*(W7+W6)</f>
        <v>9000</v>
      </c>
      <c r="X25">
        <f ca="1">Лист1!$B$16*Лист1!$B$15*(X7+X6)</f>
        <v>9000</v>
      </c>
      <c r="Y25">
        <f ca="1">Лист1!$B$16*Лист1!$B$15*(Y7+Y6)</f>
        <v>9000</v>
      </c>
      <c r="Z25">
        <f ca="1">Лист1!$B$16*Лист1!$B$15*(Z7+Z6)</f>
        <v>9000</v>
      </c>
      <c r="AA25">
        <f ca="1">Лист1!$B$16*Лист1!$B$15*(AA7+AA6)</f>
        <v>9000</v>
      </c>
      <c r="AB25">
        <f ca="1">Лист1!$B$16*Лист1!$B$15*(AB7+AB6)</f>
        <v>9000</v>
      </c>
      <c r="AC25">
        <f ca="1">Лист1!$B$16*Лист1!$B$15*(AC7+AC6)</f>
        <v>9000</v>
      </c>
      <c r="AD25">
        <f ca="1">Лист1!$B$16*Лист1!$B$15*(AD7+AD6)</f>
        <v>9000</v>
      </c>
      <c r="AE25">
        <f ca="1">Лист1!$B$16*Лист1!$B$15*(AE7+AE6)</f>
        <v>9000</v>
      </c>
      <c r="AF25">
        <f ca="1">Лист1!$B$16*Лист1!$B$15*(AF7+AF6)</f>
        <v>9000</v>
      </c>
      <c r="AG25">
        <f ca="1">Лист1!$B$16*Лист1!$B$15*(AG7+AG6)</f>
        <v>9000</v>
      </c>
      <c r="AH25">
        <f ca="1">Лист1!$B$16*Лист1!$B$15*(AH7+AH6)</f>
        <v>9000</v>
      </c>
      <c r="AI25">
        <f ca="1">Лист1!$B$16*Лист1!$B$15*(AI7+AI6)</f>
        <v>9000</v>
      </c>
      <c r="AJ25">
        <f ca="1">Лист1!$B$16*Лист1!$B$15*(AJ7+AJ6)</f>
        <v>9000</v>
      </c>
      <c r="AK25">
        <f ca="1">Лист1!$B$16*Лист1!$B$15*(AK7+AK6)</f>
        <v>9000</v>
      </c>
      <c r="AL25">
        <f ca="1">Лист1!$B$16*Лист1!$B$15*(AL7+AL6)</f>
        <v>9000</v>
      </c>
      <c r="AM25">
        <f ca="1">Лист1!$B$16*Лист1!$B$15*(AM7+AM6)</f>
        <v>9000</v>
      </c>
      <c r="AN25">
        <f ca="1">Лист1!$B$16*Лист1!$B$15*(AN7+AN6)</f>
        <v>9000</v>
      </c>
      <c r="AO25">
        <f ca="1">Лист1!$B$16*Лист1!$B$15*(AO7+AO6)</f>
        <v>9000</v>
      </c>
      <c r="AP25">
        <f ca="1">Лист1!$B$16*Лист1!$B$15*(AP7+AP6)</f>
        <v>9000</v>
      </c>
      <c r="AQ25">
        <f ca="1">Лист1!$B$16*Лист1!$B$15*(AQ7+AQ6)</f>
        <v>9000</v>
      </c>
      <c r="AR25">
        <f ca="1">Лист1!$B$16*Лист1!$B$15*(AR7+AR6)</f>
        <v>9000</v>
      </c>
      <c r="AS25">
        <f ca="1">Лист1!$B$16*Лист1!$B$15*(AS7+AS6)</f>
        <v>9000</v>
      </c>
    </row>
    <row r="26" spans="2:69" outlineLevel="1" x14ac:dyDescent="0.35">
      <c r="B26" s="58" t="s">
        <v>38</v>
      </c>
      <c r="J26">
        <f ca="1">(Лист1!$B$19+(Лист1!$B$18*Лист2!J7))*(1+НалогФОТ)</f>
        <v>1464</v>
      </c>
      <c r="K26">
        <f ca="1">(Лист1!$B$19+(Лист1!$B$18*Лист2!K7))*(1+НалогФОТ)</f>
        <v>3538</v>
      </c>
      <c r="L26">
        <f ca="1">(Лист1!$B$19+(Лист1!$B$18*Лист2!L7))*(1+НалогФОТ)</f>
        <v>5612</v>
      </c>
      <c r="M26">
        <f ca="1">(Лист1!$B$19+(Лист1!$B$18*Лист2!M7))*(1+НалогФОТ)</f>
        <v>7686</v>
      </c>
      <c r="N26">
        <f ca="1">(Лист1!$B$19+(Лист1!$B$18*Лист2!N7))*(1+НалогФОТ)</f>
        <v>7686</v>
      </c>
      <c r="O26">
        <f ca="1">(Лист1!$B$19+(Лист1!$B$18*Лист2!O7))*(1+НалогФОТ)</f>
        <v>7686</v>
      </c>
      <c r="P26">
        <f ca="1">(Лист1!$B$19+(Лист1!$B$18*Лист2!P7))*(1+НалогФОТ)</f>
        <v>7686</v>
      </c>
      <c r="Q26">
        <f ca="1">(Лист1!$B$19+(Лист1!$B$18*Лист2!Q7))*(1+НалогФОТ)</f>
        <v>7686</v>
      </c>
      <c r="R26">
        <f ca="1">(Лист1!$B$19+(Лист1!$B$18*Лист2!R7))*(1+НалогФОТ)</f>
        <v>7686</v>
      </c>
      <c r="S26">
        <f ca="1">(Лист1!$B$19+(Лист1!$B$18*Лист2!S7))*(1+НалогФОТ)</f>
        <v>7686</v>
      </c>
      <c r="T26">
        <f ca="1">(Лист1!$B$19+(Лист1!$B$18*Лист2!T7))*(1+НалогФОТ)</f>
        <v>7686</v>
      </c>
      <c r="U26">
        <f ca="1">(Лист1!$B$19+(Лист1!$B$18*Лист2!U7))*(1+НалогФОТ)</f>
        <v>7686</v>
      </c>
      <c r="V26">
        <f ca="1">(Лист1!$B$19+(Лист1!$B$18*Лист2!V7))*(1+НалогФОТ)</f>
        <v>7686</v>
      </c>
      <c r="W26">
        <f ca="1">(Лист1!$B$19+(Лист1!$B$18*Лист2!W7))*(1+НалогФОТ)</f>
        <v>7686</v>
      </c>
      <c r="X26">
        <f ca="1">(Лист1!$B$19+(Лист1!$B$18*Лист2!X7))*(1+НалогФОТ)</f>
        <v>7686</v>
      </c>
      <c r="Y26">
        <f ca="1">(Лист1!$B$19+(Лист1!$B$18*Лист2!Y7))*(1+НалогФОТ)</f>
        <v>7686</v>
      </c>
      <c r="Z26">
        <f ca="1">(Лист1!$B$19+(Лист1!$B$18*Лист2!Z7))*(1+НалогФОТ)</f>
        <v>7686</v>
      </c>
      <c r="AA26">
        <f ca="1">(Лист1!$B$19+(Лист1!$B$18*Лист2!AA7))*(1+НалогФОТ)</f>
        <v>7686</v>
      </c>
      <c r="AB26">
        <f ca="1">(Лист1!$B$19+(Лист1!$B$18*Лист2!AB7))*(1+НалогФОТ)</f>
        <v>7686</v>
      </c>
      <c r="AC26">
        <f ca="1">(Лист1!$B$19+(Лист1!$B$18*Лист2!AC7))*(1+НалогФОТ)</f>
        <v>7686</v>
      </c>
      <c r="AD26">
        <f ca="1">(Лист1!$B$19+(Лист1!$B$18*Лист2!AD7))*(1+НалогФОТ)</f>
        <v>7686</v>
      </c>
      <c r="AE26">
        <f ca="1">(Лист1!$B$19+(Лист1!$B$18*Лист2!AE7))*(1+НалогФОТ)</f>
        <v>7686</v>
      </c>
      <c r="AF26">
        <f ca="1">(Лист1!$B$19+(Лист1!$B$18*Лист2!AF7))*(1+НалогФОТ)</f>
        <v>7686</v>
      </c>
      <c r="AG26">
        <f ca="1">(Лист1!$B$19+(Лист1!$B$18*Лист2!AG7))*(1+НалогФОТ)</f>
        <v>7686</v>
      </c>
      <c r="AH26">
        <f ca="1">(Лист1!$B$19+(Лист1!$B$18*Лист2!AH7))*(1+НалогФОТ)</f>
        <v>7686</v>
      </c>
      <c r="AI26">
        <f ca="1">(Лист1!$B$19+(Лист1!$B$18*Лист2!AI7))*(1+НалогФОТ)</f>
        <v>7686</v>
      </c>
      <c r="AJ26">
        <f ca="1">(Лист1!$B$19+(Лист1!$B$18*Лист2!AJ7))*(1+НалогФОТ)</f>
        <v>7686</v>
      </c>
      <c r="AK26">
        <f ca="1">(Лист1!$B$19+(Лист1!$B$18*Лист2!AK7))*(1+НалогФОТ)</f>
        <v>7686</v>
      </c>
      <c r="AL26">
        <f ca="1">(Лист1!$B$19+(Лист1!$B$18*Лист2!AL7))*(1+НалогФОТ)</f>
        <v>7686</v>
      </c>
      <c r="AM26">
        <f ca="1">(Лист1!$B$19+(Лист1!$B$18*Лист2!AM7))*(1+НалогФОТ)</f>
        <v>7686</v>
      </c>
      <c r="AN26">
        <f ca="1">(Лист1!$B$19+(Лист1!$B$18*Лист2!AN7))*(1+НалогФОТ)</f>
        <v>7686</v>
      </c>
      <c r="AO26">
        <f ca="1">(Лист1!$B$19+(Лист1!$B$18*Лист2!AO7))*(1+НалогФОТ)</f>
        <v>7686</v>
      </c>
      <c r="AP26">
        <f ca="1">(Лист1!$B$19+(Лист1!$B$18*Лист2!AP7))*(1+НалогФОТ)</f>
        <v>7686</v>
      </c>
      <c r="AQ26">
        <f ca="1">(Лист1!$B$19+(Лист1!$B$18*Лист2!AQ7))*(1+НалогФОТ)</f>
        <v>7686</v>
      </c>
      <c r="AR26">
        <f ca="1">(Лист1!$B$19+(Лист1!$B$18*Лист2!AR7))*(1+НалогФОТ)</f>
        <v>7686</v>
      </c>
      <c r="AS26">
        <f ca="1">(Лист1!$B$19+(Лист1!$B$18*Лист2!AS7))*(1+НалогФОТ)</f>
        <v>7686</v>
      </c>
    </row>
    <row r="27" spans="2:69" outlineLevel="1" x14ac:dyDescent="0.35">
      <c r="B27" s="56"/>
    </row>
    <row r="28" spans="2:69" outlineLevel="1" x14ac:dyDescent="0.35">
      <c r="B28" s="56"/>
    </row>
    <row r="29" spans="2:69" outlineLevel="1" x14ac:dyDescent="0.35">
      <c r="B29" s="56" t="s">
        <v>39</v>
      </c>
      <c r="J29" s="19">
        <f ca="1">J19-J21-J22</f>
        <v>-4464</v>
      </c>
      <c r="K29" s="19">
        <f t="shared" ref="K29:AS29" ca="1" si="7">K19-K21-K22</f>
        <v>-6408.4</v>
      </c>
      <c r="L29" s="19">
        <f t="shared" ca="1" si="7"/>
        <v>-6396.7999999999993</v>
      </c>
      <c r="M29" s="19">
        <f t="shared" ca="1" si="7"/>
        <v>-1820.4000000000015</v>
      </c>
      <c r="N29" s="19">
        <f t="shared" ca="1" si="7"/>
        <v>2874</v>
      </c>
      <c r="O29" s="19">
        <f t="shared" ca="1" si="7"/>
        <v>5612.4000000000015</v>
      </c>
      <c r="P29" s="19">
        <f t="shared" ca="1" si="7"/>
        <v>6786</v>
      </c>
      <c r="Q29" s="19">
        <f t="shared" ca="1" si="7"/>
        <v>6786</v>
      </c>
      <c r="R29" s="19">
        <f t="shared" ca="1" si="7"/>
        <v>6786</v>
      </c>
      <c r="S29" s="19">
        <f t="shared" ca="1" si="7"/>
        <v>6786</v>
      </c>
      <c r="T29" s="19">
        <f t="shared" ca="1" si="7"/>
        <v>6786</v>
      </c>
      <c r="U29" s="19">
        <f t="shared" ca="1" si="7"/>
        <v>6786</v>
      </c>
      <c r="V29" s="19">
        <f t="shared" ca="1" si="7"/>
        <v>6786</v>
      </c>
      <c r="W29" s="19">
        <f t="shared" ca="1" si="7"/>
        <v>6786</v>
      </c>
      <c r="X29" s="19">
        <f t="shared" ca="1" si="7"/>
        <v>6786</v>
      </c>
      <c r="Y29" s="19">
        <f t="shared" ca="1" si="7"/>
        <v>6786</v>
      </c>
      <c r="Z29" s="19">
        <f t="shared" ca="1" si="7"/>
        <v>6786</v>
      </c>
      <c r="AA29" s="19">
        <f t="shared" ca="1" si="7"/>
        <v>6786</v>
      </c>
      <c r="AB29" s="19">
        <f t="shared" ca="1" si="7"/>
        <v>6786</v>
      </c>
      <c r="AC29" s="19">
        <f t="shared" ca="1" si="7"/>
        <v>6786</v>
      </c>
      <c r="AD29" s="19">
        <f t="shared" ca="1" si="7"/>
        <v>6786</v>
      </c>
      <c r="AE29" s="19">
        <f t="shared" ca="1" si="7"/>
        <v>6786</v>
      </c>
      <c r="AF29" s="19">
        <f t="shared" ca="1" si="7"/>
        <v>6786</v>
      </c>
      <c r="AG29" s="19">
        <f t="shared" ca="1" si="7"/>
        <v>6786</v>
      </c>
      <c r="AH29" s="19">
        <f t="shared" ca="1" si="7"/>
        <v>6786</v>
      </c>
      <c r="AI29" s="19">
        <f t="shared" ca="1" si="7"/>
        <v>6786</v>
      </c>
      <c r="AJ29" s="19">
        <f t="shared" ca="1" si="7"/>
        <v>6786</v>
      </c>
      <c r="AK29" s="19">
        <f t="shared" ca="1" si="7"/>
        <v>6786</v>
      </c>
      <c r="AL29" s="19">
        <f t="shared" ca="1" si="7"/>
        <v>6786</v>
      </c>
      <c r="AM29" s="19">
        <f t="shared" ca="1" si="7"/>
        <v>6786</v>
      </c>
      <c r="AN29" s="19">
        <f t="shared" ca="1" si="7"/>
        <v>6786</v>
      </c>
      <c r="AO29" s="19">
        <f t="shared" ca="1" si="7"/>
        <v>6786</v>
      </c>
      <c r="AP29" s="19">
        <f t="shared" ca="1" si="7"/>
        <v>6786</v>
      </c>
      <c r="AQ29" s="19">
        <f t="shared" ca="1" si="7"/>
        <v>6786</v>
      </c>
      <c r="AR29" s="19">
        <f t="shared" ca="1" si="7"/>
        <v>6786</v>
      </c>
      <c r="AS29" s="19">
        <f t="shared" ca="1" si="7"/>
        <v>6786</v>
      </c>
      <c r="AT29" s="19"/>
    </row>
    <row r="30" spans="2:69" outlineLevel="1" x14ac:dyDescent="0.35">
      <c r="B30" s="56"/>
    </row>
    <row r="31" spans="2:69" x14ac:dyDescent="0.35">
      <c r="B31" s="56"/>
      <c r="F31" s="60"/>
      <c r="G31" s="60"/>
      <c r="H31" s="60"/>
    </row>
    <row r="32" spans="2:69" s="11" customFormat="1" x14ac:dyDescent="0.35">
      <c r="B32" s="55" t="s">
        <v>43</v>
      </c>
      <c r="C32" s="23"/>
      <c r="D32" s="23"/>
      <c r="E32" s="23"/>
      <c r="F32" s="61"/>
      <c r="G32" s="61"/>
      <c r="H32" s="61"/>
    </row>
    <row r="33" spans="2:46" outlineLevel="1" x14ac:dyDescent="0.35">
      <c r="B33" s="56"/>
      <c r="F33" s="60"/>
      <c r="G33" s="60"/>
      <c r="H33" s="60"/>
    </row>
    <row r="34" spans="2:46" outlineLevel="1" x14ac:dyDescent="0.35">
      <c r="B34" s="56" t="s">
        <v>52</v>
      </c>
      <c r="C34" s="22" t="s">
        <v>42</v>
      </c>
      <c r="F34" s="60"/>
      <c r="G34" s="60"/>
      <c r="H34" s="60"/>
      <c r="J34">
        <f ca="1">Лист2!J13</f>
        <v>0</v>
      </c>
      <c r="K34">
        <f ca="1">Лист2!K13</f>
        <v>4800</v>
      </c>
      <c r="L34">
        <f ca="1">Лист2!L13</f>
        <v>12600</v>
      </c>
      <c r="M34">
        <f ca="1">Лист2!M13</f>
        <v>22800</v>
      </c>
      <c r="N34">
        <f ca="1">Лист2!N13</f>
        <v>30000</v>
      </c>
      <c r="O34">
        <f ca="1">Лист2!O13</f>
        <v>34200</v>
      </c>
      <c r="P34">
        <f ca="1">Лист2!P13</f>
        <v>36000</v>
      </c>
      <c r="Q34">
        <f ca="1">Лист2!Q13</f>
        <v>36000</v>
      </c>
      <c r="R34">
        <f ca="1">Лист2!R13</f>
        <v>36000</v>
      </c>
      <c r="S34">
        <f ca="1">Лист2!S13</f>
        <v>36000</v>
      </c>
      <c r="T34">
        <f ca="1">Лист2!T13</f>
        <v>36000</v>
      </c>
      <c r="U34">
        <f ca="1">Лист2!U13</f>
        <v>36000</v>
      </c>
      <c r="V34">
        <f ca="1">Лист2!V13</f>
        <v>36000</v>
      </c>
      <c r="W34">
        <f ca="1">Лист2!W13</f>
        <v>36000</v>
      </c>
      <c r="X34">
        <f ca="1">Лист2!X13</f>
        <v>36000</v>
      </c>
      <c r="Y34">
        <f ca="1">Лист2!Y13</f>
        <v>36000</v>
      </c>
      <c r="Z34">
        <f ca="1">Лист2!Z13</f>
        <v>36000</v>
      </c>
      <c r="AA34">
        <f ca="1">Лист2!AA13</f>
        <v>36000</v>
      </c>
      <c r="AB34">
        <f ca="1">Лист2!AB13</f>
        <v>36000</v>
      </c>
      <c r="AC34">
        <f ca="1">Лист2!AC13</f>
        <v>36000</v>
      </c>
      <c r="AD34">
        <f ca="1">Лист2!AD13</f>
        <v>36000</v>
      </c>
      <c r="AE34">
        <f ca="1">Лист2!AE13</f>
        <v>36000</v>
      </c>
      <c r="AF34">
        <f ca="1">Лист2!AF13</f>
        <v>36000</v>
      </c>
      <c r="AG34">
        <f ca="1">Лист2!AG13</f>
        <v>36000</v>
      </c>
      <c r="AH34">
        <f ca="1">Лист2!AH13</f>
        <v>36000</v>
      </c>
      <c r="AI34">
        <f ca="1">Лист2!AI13</f>
        <v>36000</v>
      </c>
      <c r="AJ34">
        <f ca="1">Лист2!AJ13</f>
        <v>36000</v>
      </c>
      <c r="AK34">
        <f ca="1">Лист2!AK13</f>
        <v>36000</v>
      </c>
      <c r="AL34">
        <f ca="1">Лист2!AL13</f>
        <v>36000</v>
      </c>
      <c r="AM34">
        <f ca="1">Лист2!AM13</f>
        <v>36000</v>
      </c>
      <c r="AN34">
        <f ca="1">Лист2!AN13</f>
        <v>36000</v>
      </c>
      <c r="AO34">
        <f ca="1">Лист2!AO13</f>
        <v>36000</v>
      </c>
      <c r="AP34">
        <f ca="1">Лист2!AP13</f>
        <v>36000</v>
      </c>
      <c r="AQ34">
        <f ca="1">Лист2!AQ13</f>
        <v>36000</v>
      </c>
      <c r="AR34">
        <f ca="1">Лист2!AR13</f>
        <v>36000</v>
      </c>
      <c r="AS34">
        <f ca="1">Лист2!AS13</f>
        <v>36000</v>
      </c>
    </row>
    <row r="35" spans="2:46" outlineLevel="1" x14ac:dyDescent="0.35">
      <c r="B35" s="56" t="s">
        <v>44</v>
      </c>
      <c r="C35" s="22" t="s">
        <v>45</v>
      </c>
      <c r="F35" s="60"/>
      <c r="G35" s="60"/>
      <c r="H35" s="60"/>
      <c r="J35" s="19">
        <f ca="1">J19</f>
        <v>0</v>
      </c>
      <c r="K35" s="19">
        <f ca="1">K19</f>
        <v>19200</v>
      </c>
      <c r="L35" s="19">
        <f ca="1">L19</f>
        <v>50400</v>
      </c>
      <c r="M35" s="19">
        <f ca="1">M19</f>
        <v>91200</v>
      </c>
      <c r="N35" s="19">
        <f ca="1">N19</f>
        <v>120000</v>
      </c>
      <c r="O35" s="19">
        <f ca="1">O19</f>
        <v>136800</v>
      </c>
      <c r="P35" s="19">
        <f ca="1">P19</f>
        <v>144000</v>
      </c>
      <c r="Q35" s="19">
        <f ca="1">Q19</f>
        <v>144000</v>
      </c>
      <c r="R35" s="19">
        <f ca="1">R19</f>
        <v>144000</v>
      </c>
      <c r="S35" s="19">
        <f ca="1">S19</f>
        <v>144000</v>
      </c>
      <c r="T35" s="19">
        <f ca="1">T19</f>
        <v>144000</v>
      </c>
      <c r="U35" s="19">
        <f ca="1">U19</f>
        <v>144000</v>
      </c>
      <c r="V35" s="19">
        <f ca="1">V19</f>
        <v>144000</v>
      </c>
      <c r="W35" s="19">
        <f ca="1">W19</f>
        <v>144000</v>
      </c>
      <c r="X35" s="19">
        <f ca="1">X19</f>
        <v>144000</v>
      </c>
      <c r="Y35" s="19">
        <f ca="1">Y19</f>
        <v>144000</v>
      </c>
      <c r="Z35" s="19">
        <f ca="1">Z19</f>
        <v>144000</v>
      </c>
      <c r="AA35" s="19">
        <f ca="1">AA19</f>
        <v>144000</v>
      </c>
      <c r="AB35" s="19">
        <f ca="1">AB19</f>
        <v>144000</v>
      </c>
      <c r="AC35" s="19">
        <f ca="1">AC19</f>
        <v>144000</v>
      </c>
      <c r="AD35" s="19">
        <f ca="1">AD19</f>
        <v>144000</v>
      </c>
      <c r="AE35" s="19">
        <f ca="1">AE19</f>
        <v>144000</v>
      </c>
      <c r="AF35" s="19">
        <f ca="1">AF19</f>
        <v>144000</v>
      </c>
      <c r="AG35" s="19">
        <f ca="1">AG19</f>
        <v>144000</v>
      </c>
      <c r="AH35" s="19">
        <f ca="1">AH19</f>
        <v>144000</v>
      </c>
      <c r="AI35" s="19">
        <f ca="1">AI19</f>
        <v>144000</v>
      </c>
      <c r="AJ35" s="19">
        <f ca="1">AJ19</f>
        <v>144000</v>
      </c>
      <c r="AK35" s="19">
        <f ca="1">AK19</f>
        <v>144000</v>
      </c>
      <c r="AL35" s="19">
        <f ca="1">AL19</f>
        <v>144000</v>
      </c>
      <c r="AM35" s="19">
        <f ca="1">AM19</f>
        <v>144000</v>
      </c>
      <c r="AN35" s="19">
        <f ca="1">AN19</f>
        <v>144000</v>
      </c>
      <c r="AO35" s="19">
        <f ca="1">AO19</f>
        <v>144000</v>
      </c>
      <c r="AP35" s="19">
        <f ca="1">AP19</f>
        <v>144000</v>
      </c>
      <c r="AQ35" s="19">
        <f ca="1">AQ19</f>
        <v>144000</v>
      </c>
      <c r="AR35" s="19">
        <f ca="1">AR19</f>
        <v>144000</v>
      </c>
      <c r="AS35" s="19">
        <f ca="1">AS19</f>
        <v>144000</v>
      </c>
      <c r="AT35" s="19"/>
    </row>
    <row r="36" spans="2:46" outlineLevel="1" x14ac:dyDescent="0.35">
      <c r="B36" s="56" t="s">
        <v>36</v>
      </c>
      <c r="C36" s="22" t="s">
        <v>45</v>
      </c>
      <c r="F36" s="60"/>
      <c r="G36" s="60"/>
      <c r="H36" s="60"/>
      <c r="J36" s="19">
        <f ca="1">J21</f>
        <v>0</v>
      </c>
      <c r="K36" s="19">
        <f ca="1">K21</f>
        <v>15360</v>
      </c>
      <c r="L36" s="19">
        <f ca="1">L21</f>
        <v>40320</v>
      </c>
      <c r="M36" s="19">
        <f ca="1">M21</f>
        <v>72960</v>
      </c>
      <c r="N36" s="19">
        <f ca="1">N21</f>
        <v>96000</v>
      </c>
      <c r="O36" s="19">
        <f ca="1">O21</f>
        <v>109440</v>
      </c>
      <c r="P36" s="19">
        <f ca="1">P21</f>
        <v>115200</v>
      </c>
      <c r="Q36" s="19">
        <f ca="1">Q21</f>
        <v>115200</v>
      </c>
      <c r="R36" s="19">
        <f ca="1">R21</f>
        <v>115200</v>
      </c>
      <c r="S36" s="19">
        <f ca="1">S21</f>
        <v>115200</v>
      </c>
      <c r="T36" s="19">
        <f ca="1">T21</f>
        <v>115200</v>
      </c>
      <c r="U36" s="19">
        <f ca="1">U21</f>
        <v>115200</v>
      </c>
      <c r="V36" s="19">
        <f ca="1">V21</f>
        <v>115200</v>
      </c>
      <c r="W36" s="19">
        <f ca="1">W21</f>
        <v>115200</v>
      </c>
      <c r="X36" s="19">
        <f ca="1">X21</f>
        <v>115200</v>
      </c>
      <c r="Y36" s="19">
        <f ca="1">Y21</f>
        <v>115200</v>
      </c>
      <c r="Z36" s="19">
        <f ca="1">Z21</f>
        <v>115200</v>
      </c>
      <c r="AA36" s="19">
        <f ca="1">AA21</f>
        <v>115200</v>
      </c>
      <c r="AB36" s="19">
        <f ca="1">AB21</f>
        <v>115200</v>
      </c>
      <c r="AC36" s="19">
        <f ca="1">AC21</f>
        <v>115200</v>
      </c>
      <c r="AD36" s="19">
        <f ca="1">AD21</f>
        <v>115200</v>
      </c>
      <c r="AE36" s="19">
        <f ca="1">AE21</f>
        <v>115200</v>
      </c>
      <c r="AF36" s="19">
        <f ca="1">AF21</f>
        <v>115200</v>
      </c>
      <c r="AG36" s="19">
        <f ca="1">AG21</f>
        <v>115200</v>
      </c>
      <c r="AH36" s="19">
        <f ca="1">AH21</f>
        <v>115200</v>
      </c>
      <c r="AI36" s="19">
        <f ca="1">AI21</f>
        <v>115200</v>
      </c>
      <c r="AJ36" s="19">
        <f ca="1">AJ21</f>
        <v>115200</v>
      </c>
      <c r="AK36" s="19">
        <f ca="1">AK21</f>
        <v>115200</v>
      </c>
      <c r="AL36" s="19">
        <f ca="1">AL21</f>
        <v>115200</v>
      </c>
      <c r="AM36" s="19">
        <f ca="1">AM21</f>
        <v>115200</v>
      </c>
      <c r="AN36" s="19">
        <f ca="1">AN21</f>
        <v>115200</v>
      </c>
      <c r="AO36" s="19">
        <f ca="1">AO21</f>
        <v>115200</v>
      </c>
      <c r="AP36" s="19">
        <f ca="1">AP21</f>
        <v>115200</v>
      </c>
      <c r="AQ36" s="19">
        <f ca="1">AQ21</f>
        <v>115200</v>
      </c>
      <c r="AR36" s="19">
        <f ca="1">AR21</f>
        <v>115200</v>
      </c>
      <c r="AS36" s="19">
        <f ca="1">AS21</f>
        <v>115200</v>
      </c>
      <c r="AT36" s="19"/>
    </row>
    <row r="37" spans="2:46" outlineLevel="1" x14ac:dyDescent="0.35">
      <c r="B37" s="56" t="s">
        <v>46</v>
      </c>
      <c r="C37" s="22" t="s">
        <v>45</v>
      </c>
      <c r="F37" s="60"/>
      <c r="G37" s="60"/>
      <c r="H37" s="60"/>
      <c r="J37" s="19">
        <f ca="1">J22</f>
        <v>4464</v>
      </c>
      <c r="K37" s="19">
        <f ca="1">K22</f>
        <v>10248.4</v>
      </c>
      <c r="L37" s="19">
        <f ca="1">L22</f>
        <v>16476.8</v>
      </c>
      <c r="M37" s="19">
        <f ca="1">M22</f>
        <v>20060.400000000001</v>
      </c>
      <c r="N37" s="19">
        <f ca="1">N22</f>
        <v>21126</v>
      </c>
      <c r="O37" s="19">
        <f ca="1">O22</f>
        <v>21747.599999999999</v>
      </c>
      <c r="P37" s="19">
        <f ca="1">P22</f>
        <v>22014</v>
      </c>
      <c r="Q37" s="19">
        <f ca="1">Q22</f>
        <v>22014</v>
      </c>
      <c r="R37" s="19">
        <f ca="1">R22</f>
        <v>22014</v>
      </c>
      <c r="S37" s="19">
        <f ca="1">S22</f>
        <v>22014</v>
      </c>
      <c r="T37" s="19">
        <f ca="1">T22</f>
        <v>22014</v>
      </c>
      <c r="U37" s="19">
        <f ca="1">U22</f>
        <v>22014</v>
      </c>
      <c r="V37" s="19">
        <f ca="1">V22</f>
        <v>22014</v>
      </c>
      <c r="W37" s="19">
        <f ca="1">W22</f>
        <v>22014</v>
      </c>
      <c r="X37" s="19">
        <f ca="1">X22</f>
        <v>22014</v>
      </c>
      <c r="Y37" s="19">
        <f ca="1">Y22</f>
        <v>22014</v>
      </c>
      <c r="Z37" s="19">
        <f ca="1">Z22</f>
        <v>22014</v>
      </c>
      <c r="AA37" s="19">
        <f ca="1">AA22</f>
        <v>22014</v>
      </c>
      <c r="AB37" s="19">
        <f ca="1">AB22</f>
        <v>22014</v>
      </c>
      <c r="AC37" s="19">
        <f ca="1">AC22</f>
        <v>22014</v>
      </c>
      <c r="AD37" s="19">
        <f ca="1">AD22</f>
        <v>22014</v>
      </c>
      <c r="AE37" s="19">
        <f ca="1">AE22</f>
        <v>22014</v>
      </c>
      <c r="AF37" s="19">
        <f ca="1">AF22</f>
        <v>22014</v>
      </c>
      <c r="AG37" s="19">
        <f ca="1">AG22</f>
        <v>22014</v>
      </c>
      <c r="AH37" s="19">
        <f ca="1">AH22</f>
        <v>22014</v>
      </c>
      <c r="AI37" s="19">
        <f ca="1">AI22</f>
        <v>22014</v>
      </c>
      <c r="AJ37" s="19">
        <f ca="1">AJ22</f>
        <v>22014</v>
      </c>
      <c r="AK37" s="19">
        <f ca="1">AK22</f>
        <v>22014</v>
      </c>
      <c r="AL37" s="19">
        <f ca="1">AL22</f>
        <v>22014</v>
      </c>
      <c r="AM37" s="19">
        <f ca="1">AM22</f>
        <v>22014</v>
      </c>
      <c r="AN37" s="19">
        <f ca="1">AN22</f>
        <v>22014</v>
      </c>
      <c r="AO37" s="19">
        <f ca="1">AO22</f>
        <v>22014</v>
      </c>
      <c r="AP37" s="19">
        <f ca="1">AP22</f>
        <v>22014</v>
      </c>
      <c r="AQ37" s="19">
        <f ca="1">AQ22</f>
        <v>22014</v>
      </c>
      <c r="AR37" s="19">
        <f ca="1">AR22</f>
        <v>22014</v>
      </c>
      <c r="AS37" s="19">
        <f ca="1">AS22</f>
        <v>22014</v>
      </c>
      <c r="AT37" s="19"/>
    </row>
    <row r="38" spans="2:46" outlineLevel="1" x14ac:dyDescent="0.35">
      <c r="B38" s="58" t="str">
        <f>B23</f>
        <v xml:space="preserve">Прочие расходы </v>
      </c>
      <c r="F38" s="60"/>
      <c r="G38" s="60"/>
      <c r="H38" s="60"/>
      <c r="J38" s="19">
        <f ca="1">J23</f>
        <v>0</v>
      </c>
      <c r="K38" s="19">
        <f ca="1">K23</f>
        <v>480</v>
      </c>
      <c r="L38" s="19">
        <f ca="1">L23</f>
        <v>1260</v>
      </c>
      <c r="M38" s="19">
        <f ca="1">M23</f>
        <v>2280</v>
      </c>
      <c r="N38" s="19">
        <f ca="1">N23</f>
        <v>3000</v>
      </c>
      <c r="O38" s="19">
        <f ca="1">O23</f>
        <v>3420</v>
      </c>
      <c r="P38" s="19">
        <f ca="1">P23</f>
        <v>3600</v>
      </c>
      <c r="Q38" s="19">
        <f ca="1">Q23</f>
        <v>3600</v>
      </c>
      <c r="R38" s="19">
        <f ca="1">R23</f>
        <v>3600</v>
      </c>
      <c r="S38" s="19">
        <f ca="1">S23</f>
        <v>3600</v>
      </c>
      <c r="T38" s="19">
        <f ca="1">T23</f>
        <v>3600</v>
      </c>
      <c r="U38" s="19">
        <f ca="1">U23</f>
        <v>3600</v>
      </c>
      <c r="V38" s="19">
        <f ca="1">V23</f>
        <v>3600</v>
      </c>
      <c r="W38" s="19">
        <f ca="1">W23</f>
        <v>3600</v>
      </c>
      <c r="X38" s="19">
        <f ca="1">X23</f>
        <v>3600</v>
      </c>
      <c r="Y38" s="19">
        <f ca="1">Y23</f>
        <v>3600</v>
      </c>
      <c r="Z38" s="19">
        <f ca="1">Z23</f>
        <v>3600</v>
      </c>
      <c r="AA38" s="19">
        <f ca="1">AA23</f>
        <v>3600</v>
      </c>
      <c r="AB38" s="19">
        <f ca="1">AB23</f>
        <v>3600</v>
      </c>
      <c r="AC38" s="19">
        <f ca="1">AC23</f>
        <v>3600</v>
      </c>
      <c r="AD38" s="19">
        <f ca="1">AD23</f>
        <v>3600</v>
      </c>
      <c r="AE38" s="19">
        <f ca="1">AE23</f>
        <v>3600</v>
      </c>
      <c r="AF38" s="19">
        <f ca="1">AF23</f>
        <v>3600</v>
      </c>
      <c r="AG38" s="19">
        <f ca="1">AG23</f>
        <v>3600</v>
      </c>
      <c r="AH38" s="19">
        <f ca="1">AH23</f>
        <v>3600</v>
      </c>
      <c r="AI38" s="19">
        <f ca="1">AI23</f>
        <v>3600</v>
      </c>
      <c r="AJ38" s="19">
        <f ca="1">AJ23</f>
        <v>3600</v>
      </c>
      <c r="AK38" s="19">
        <f ca="1">AK23</f>
        <v>3600</v>
      </c>
      <c r="AL38" s="19">
        <f ca="1">AL23</f>
        <v>3600</v>
      </c>
      <c r="AM38" s="19">
        <f ca="1">AM23</f>
        <v>3600</v>
      </c>
      <c r="AN38" s="19">
        <f ca="1">AN23</f>
        <v>3600</v>
      </c>
      <c r="AO38" s="19">
        <f ca="1">AO23</f>
        <v>3600</v>
      </c>
      <c r="AP38" s="19">
        <f ca="1">AP23</f>
        <v>3600</v>
      </c>
      <c r="AQ38" s="19">
        <f ca="1">AQ23</f>
        <v>3600</v>
      </c>
      <c r="AR38" s="19">
        <f ca="1">AR23</f>
        <v>3600</v>
      </c>
      <c r="AS38" s="19">
        <f ca="1">AS23</f>
        <v>3600</v>
      </c>
      <c r="AT38" s="19"/>
    </row>
    <row r="39" spans="2:46" outlineLevel="1" x14ac:dyDescent="0.35">
      <c r="B39" s="58" t="str">
        <f>B24</f>
        <v>Потери товаров</v>
      </c>
      <c r="F39" s="60"/>
      <c r="G39" s="60"/>
      <c r="H39" s="60"/>
      <c r="J39" s="19">
        <f ca="1">J24</f>
        <v>0</v>
      </c>
      <c r="K39" s="19">
        <f ca="1">K24</f>
        <v>230.39999999999998</v>
      </c>
      <c r="L39" s="19">
        <f ca="1">L24</f>
        <v>604.79999999999995</v>
      </c>
      <c r="M39" s="19">
        <f ca="1">M24</f>
        <v>1094.3999999999999</v>
      </c>
      <c r="N39" s="19">
        <f ca="1">N24</f>
        <v>1440</v>
      </c>
      <c r="O39" s="19">
        <f ca="1">O24</f>
        <v>1641.6</v>
      </c>
      <c r="P39" s="19">
        <f ca="1">P24</f>
        <v>1728</v>
      </c>
      <c r="Q39" s="19">
        <f ca="1">Q24</f>
        <v>1728</v>
      </c>
      <c r="R39" s="19">
        <f ca="1">R24</f>
        <v>1728</v>
      </c>
      <c r="S39" s="19">
        <f ca="1">S24</f>
        <v>1728</v>
      </c>
      <c r="T39" s="19">
        <f ca="1">T24</f>
        <v>1728</v>
      </c>
      <c r="U39" s="19">
        <f ca="1">U24</f>
        <v>1728</v>
      </c>
      <c r="V39" s="19">
        <f ca="1">V24</f>
        <v>1728</v>
      </c>
      <c r="W39" s="19">
        <f ca="1">W24</f>
        <v>1728</v>
      </c>
      <c r="X39" s="19">
        <f ca="1">X24</f>
        <v>1728</v>
      </c>
      <c r="Y39" s="19">
        <f ca="1">Y24</f>
        <v>1728</v>
      </c>
      <c r="Z39" s="19">
        <f ca="1">Z24</f>
        <v>1728</v>
      </c>
      <c r="AA39" s="19">
        <f ca="1">AA24</f>
        <v>1728</v>
      </c>
      <c r="AB39" s="19">
        <f ca="1">AB24</f>
        <v>1728</v>
      </c>
      <c r="AC39" s="19">
        <f ca="1">AC24</f>
        <v>1728</v>
      </c>
      <c r="AD39" s="19">
        <f ca="1">AD24</f>
        <v>1728</v>
      </c>
      <c r="AE39" s="19">
        <f ca="1">AE24</f>
        <v>1728</v>
      </c>
      <c r="AF39" s="19">
        <f ca="1">AF24</f>
        <v>1728</v>
      </c>
      <c r="AG39" s="19">
        <f ca="1">AG24</f>
        <v>1728</v>
      </c>
      <c r="AH39" s="19">
        <f ca="1">AH24</f>
        <v>1728</v>
      </c>
      <c r="AI39" s="19">
        <f ca="1">AI24</f>
        <v>1728</v>
      </c>
      <c r="AJ39" s="19">
        <f ca="1">AJ24</f>
        <v>1728</v>
      </c>
      <c r="AK39" s="19">
        <f ca="1">AK24</f>
        <v>1728</v>
      </c>
      <c r="AL39" s="19">
        <f ca="1">AL24</f>
        <v>1728</v>
      </c>
      <c r="AM39" s="19">
        <f ca="1">AM24</f>
        <v>1728</v>
      </c>
      <c r="AN39" s="19">
        <f ca="1">AN24</f>
        <v>1728</v>
      </c>
      <c r="AO39" s="19">
        <f ca="1">AO24</f>
        <v>1728</v>
      </c>
      <c r="AP39" s="19">
        <f ca="1">AP24</f>
        <v>1728</v>
      </c>
      <c r="AQ39" s="19">
        <f ca="1">AQ24</f>
        <v>1728</v>
      </c>
      <c r="AR39" s="19">
        <f ca="1">AR24</f>
        <v>1728</v>
      </c>
      <c r="AS39" s="19">
        <f ca="1">AS24</f>
        <v>1728</v>
      </c>
      <c r="AT39" s="19"/>
    </row>
    <row r="40" spans="2:46" outlineLevel="1" x14ac:dyDescent="0.35">
      <c r="B40" s="58" t="str">
        <f>B25</f>
        <v>Аренда</v>
      </c>
      <c r="F40" s="60"/>
      <c r="G40" s="60"/>
      <c r="H40" s="60"/>
      <c r="J40" s="19">
        <f ca="1">J25</f>
        <v>3000</v>
      </c>
      <c r="K40" s="19">
        <f ca="1">K25</f>
        <v>6000</v>
      </c>
      <c r="L40" s="19">
        <f ca="1">L25</f>
        <v>9000</v>
      </c>
      <c r="M40" s="19">
        <f ca="1">M25</f>
        <v>9000</v>
      </c>
      <c r="N40" s="19">
        <f ca="1">N25</f>
        <v>9000</v>
      </c>
      <c r="O40" s="19">
        <f ca="1">O25</f>
        <v>9000</v>
      </c>
      <c r="P40" s="19">
        <f ca="1">P25</f>
        <v>9000</v>
      </c>
      <c r="Q40" s="19">
        <f ca="1">Q25</f>
        <v>9000</v>
      </c>
      <c r="R40" s="19">
        <f ca="1">R25</f>
        <v>9000</v>
      </c>
      <c r="S40" s="19">
        <f ca="1">S25</f>
        <v>9000</v>
      </c>
      <c r="T40" s="19">
        <f ca="1">T25</f>
        <v>9000</v>
      </c>
      <c r="U40" s="19">
        <f ca="1">U25</f>
        <v>9000</v>
      </c>
      <c r="V40" s="19">
        <f ca="1">V25</f>
        <v>9000</v>
      </c>
      <c r="W40" s="19">
        <f ca="1">W25</f>
        <v>9000</v>
      </c>
      <c r="X40" s="19">
        <f ca="1">X25</f>
        <v>9000</v>
      </c>
      <c r="Y40" s="19">
        <f ca="1">Y25</f>
        <v>9000</v>
      </c>
      <c r="Z40" s="19">
        <f ca="1">Z25</f>
        <v>9000</v>
      </c>
      <c r="AA40" s="19">
        <f ca="1">AA25</f>
        <v>9000</v>
      </c>
      <c r="AB40" s="19">
        <f ca="1">AB25</f>
        <v>9000</v>
      </c>
      <c r="AC40" s="19">
        <f ca="1">AC25</f>
        <v>9000</v>
      </c>
      <c r="AD40" s="19">
        <f ca="1">AD25</f>
        <v>9000</v>
      </c>
      <c r="AE40" s="19">
        <f ca="1">AE25</f>
        <v>9000</v>
      </c>
      <c r="AF40" s="19">
        <f ca="1">AF25</f>
        <v>9000</v>
      </c>
      <c r="AG40" s="19">
        <f ca="1">AG25</f>
        <v>9000</v>
      </c>
      <c r="AH40" s="19">
        <f ca="1">AH25</f>
        <v>9000</v>
      </c>
      <c r="AI40" s="19">
        <f ca="1">AI25</f>
        <v>9000</v>
      </c>
      <c r="AJ40" s="19">
        <f ca="1">AJ25</f>
        <v>9000</v>
      </c>
      <c r="AK40" s="19">
        <f ca="1">AK25</f>
        <v>9000</v>
      </c>
      <c r="AL40" s="19">
        <f ca="1">AL25</f>
        <v>9000</v>
      </c>
      <c r="AM40" s="19">
        <f ca="1">AM25</f>
        <v>9000</v>
      </c>
      <c r="AN40" s="19">
        <f ca="1">AN25</f>
        <v>9000</v>
      </c>
      <c r="AO40" s="19">
        <f ca="1">AO25</f>
        <v>9000</v>
      </c>
      <c r="AP40" s="19">
        <f ca="1">AP25</f>
        <v>9000</v>
      </c>
      <c r="AQ40" s="19">
        <f ca="1">AQ25</f>
        <v>9000</v>
      </c>
      <c r="AR40" s="19">
        <f ca="1">AR25</f>
        <v>9000</v>
      </c>
      <c r="AS40" s="19">
        <f ca="1">AS25</f>
        <v>9000</v>
      </c>
      <c r="AT40" s="19"/>
    </row>
    <row r="41" spans="2:46" outlineLevel="1" x14ac:dyDescent="0.35">
      <c r="B41" s="58" t="str">
        <f>B26</f>
        <v>ФОТ (ставка) + налоги на ФОТ</v>
      </c>
      <c r="F41" s="60"/>
      <c r="G41" s="60"/>
      <c r="H41" s="60"/>
      <c r="J41" s="19">
        <f ca="1">J26</f>
        <v>1464</v>
      </c>
      <c r="K41" s="19">
        <f ca="1">K26</f>
        <v>3538</v>
      </c>
      <c r="L41" s="19">
        <f ca="1">L26</f>
        <v>5612</v>
      </c>
      <c r="M41" s="19">
        <f ca="1">M26</f>
        <v>7686</v>
      </c>
      <c r="N41" s="19">
        <f ca="1">N26</f>
        <v>7686</v>
      </c>
      <c r="O41" s="19">
        <f ca="1">O26</f>
        <v>7686</v>
      </c>
      <c r="P41" s="19">
        <f ca="1">P26</f>
        <v>7686</v>
      </c>
      <c r="Q41" s="19">
        <f ca="1">Q26</f>
        <v>7686</v>
      </c>
      <c r="R41" s="19">
        <f ca="1">R26</f>
        <v>7686</v>
      </c>
      <c r="S41" s="19">
        <f ca="1">S26</f>
        <v>7686</v>
      </c>
      <c r="T41" s="19">
        <f ca="1">T26</f>
        <v>7686</v>
      </c>
      <c r="U41" s="19">
        <f ca="1">U26</f>
        <v>7686</v>
      </c>
      <c r="V41" s="19">
        <f ca="1">V26</f>
        <v>7686</v>
      </c>
      <c r="W41" s="19">
        <f ca="1">W26</f>
        <v>7686</v>
      </c>
      <c r="X41" s="19">
        <f ca="1">X26</f>
        <v>7686</v>
      </c>
      <c r="Y41" s="19">
        <f ca="1">Y26</f>
        <v>7686</v>
      </c>
      <c r="Z41" s="19">
        <f ca="1">Z26</f>
        <v>7686</v>
      </c>
      <c r="AA41" s="19">
        <f ca="1">AA26</f>
        <v>7686</v>
      </c>
      <c r="AB41" s="19">
        <f ca="1">AB26</f>
        <v>7686</v>
      </c>
      <c r="AC41" s="19">
        <f ca="1">AC26</f>
        <v>7686</v>
      </c>
      <c r="AD41" s="19">
        <f ca="1">AD26</f>
        <v>7686</v>
      </c>
      <c r="AE41" s="19">
        <f ca="1">AE26</f>
        <v>7686</v>
      </c>
      <c r="AF41" s="19">
        <f ca="1">AF26</f>
        <v>7686</v>
      </c>
      <c r="AG41" s="19">
        <f ca="1">AG26</f>
        <v>7686</v>
      </c>
      <c r="AH41" s="19">
        <f ca="1">AH26</f>
        <v>7686</v>
      </c>
      <c r="AI41" s="19">
        <f ca="1">AI26</f>
        <v>7686</v>
      </c>
      <c r="AJ41" s="19">
        <f ca="1">AJ26</f>
        <v>7686</v>
      </c>
      <c r="AK41" s="19">
        <f ca="1">AK26</f>
        <v>7686</v>
      </c>
      <c r="AL41" s="19">
        <f ca="1">AL26</f>
        <v>7686</v>
      </c>
      <c r="AM41" s="19">
        <f ca="1">AM26</f>
        <v>7686</v>
      </c>
      <c r="AN41" s="19">
        <f ca="1">AN26</f>
        <v>7686</v>
      </c>
      <c r="AO41" s="19">
        <f ca="1">AO26</f>
        <v>7686</v>
      </c>
      <c r="AP41" s="19">
        <f ca="1">AP26</f>
        <v>7686</v>
      </c>
      <c r="AQ41" s="19">
        <f ca="1">AQ26</f>
        <v>7686</v>
      </c>
      <c r="AR41" s="19">
        <f ca="1">AR26</f>
        <v>7686</v>
      </c>
      <c r="AS41" s="19">
        <f ca="1">AS26</f>
        <v>7686</v>
      </c>
      <c r="AT41" s="19"/>
    </row>
    <row r="42" spans="2:46" outlineLevel="1" x14ac:dyDescent="0.35">
      <c r="B42" s="56" t="s">
        <v>47</v>
      </c>
      <c r="C42" s="22" t="s">
        <v>45</v>
      </c>
      <c r="F42" s="60"/>
      <c r="G42" s="60"/>
      <c r="H42" s="60"/>
      <c r="J42" s="19">
        <f ca="1">J35-J37-J36</f>
        <v>-4464</v>
      </c>
      <c r="K42" s="19">
        <f t="shared" ref="K42:AS42" ca="1" si="8">K35-K37-K36</f>
        <v>-6408.4</v>
      </c>
      <c r="L42" s="19">
        <f t="shared" ca="1" si="8"/>
        <v>-6396.8000000000029</v>
      </c>
      <c r="M42" s="19">
        <f t="shared" ca="1" si="8"/>
        <v>-1820.3999999999942</v>
      </c>
      <c r="N42" s="19">
        <f t="shared" ca="1" si="8"/>
        <v>2874</v>
      </c>
      <c r="O42" s="19">
        <f t="shared" ca="1" si="8"/>
        <v>5612.3999999999942</v>
      </c>
      <c r="P42" s="19">
        <f t="shared" ca="1" si="8"/>
        <v>6786</v>
      </c>
      <c r="Q42" s="19">
        <f t="shared" ca="1" si="8"/>
        <v>6786</v>
      </c>
      <c r="R42" s="19">
        <f t="shared" ca="1" si="8"/>
        <v>6786</v>
      </c>
      <c r="S42" s="19">
        <f t="shared" ca="1" si="8"/>
        <v>6786</v>
      </c>
      <c r="T42" s="19">
        <f t="shared" ca="1" si="8"/>
        <v>6786</v>
      </c>
      <c r="U42" s="19">
        <f t="shared" ca="1" si="8"/>
        <v>6786</v>
      </c>
      <c r="V42" s="19">
        <f t="shared" ca="1" si="8"/>
        <v>6786</v>
      </c>
      <c r="W42" s="19">
        <f t="shared" ca="1" si="8"/>
        <v>6786</v>
      </c>
      <c r="X42" s="19">
        <f t="shared" ca="1" si="8"/>
        <v>6786</v>
      </c>
      <c r="Y42" s="19">
        <f t="shared" ca="1" si="8"/>
        <v>6786</v>
      </c>
      <c r="Z42" s="19">
        <f t="shared" ca="1" si="8"/>
        <v>6786</v>
      </c>
      <c r="AA42" s="19">
        <f t="shared" ca="1" si="8"/>
        <v>6786</v>
      </c>
      <c r="AB42" s="19">
        <f t="shared" ca="1" si="8"/>
        <v>6786</v>
      </c>
      <c r="AC42" s="19">
        <f t="shared" ca="1" si="8"/>
        <v>6786</v>
      </c>
      <c r="AD42" s="19">
        <f t="shared" ca="1" si="8"/>
        <v>6786</v>
      </c>
      <c r="AE42" s="19">
        <f t="shared" ca="1" si="8"/>
        <v>6786</v>
      </c>
      <c r="AF42" s="19">
        <f t="shared" ca="1" si="8"/>
        <v>6786</v>
      </c>
      <c r="AG42" s="19">
        <f t="shared" ca="1" si="8"/>
        <v>6786</v>
      </c>
      <c r="AH42" s="19">
        <f t="shared" ca="1" si="8"/>
        <v>6786</v>
      </c>
      <c r="AI42" s="19">
        <f t="shared" ca="1" si="8"/>
        <v>6786</v>
      </c>
      <c r="AJ42" s="19">
        <f t="shared" ca="1" si="8"/>
        <v>6786</v>
      </c>
      <c r="AK42" s="19">
        <f t="shared" ca="1" si="8"/>
        <v>6786</v>
      </c>
      <c r="AL42" s="19">
        <f t="shared" ca="1" si="8"/>
        <v>6786</v>
      </c>
      <c r="AM42" s="19">
        <f t="shared" ca="1" si="8"/>
        <v>6786</v>
      </c>
      <c r="AN42" s="19">
        <f t="shared" ca="1" si="8"/>
        <v>6786</v>
      </c>
      <c r="AO42" s="19">
        <f t="shared" ca="1" si="8"/>
        <v>6786</v>
      </c>
      <c r="AP42" s="19">
        <f t="shared" ca="1" si="8"/>
        <v>6786</v>
      </c>
      <c r="AQ42" s="19">
        <f t="shared" ca="1" si="8"/>
        <v>6786</v>
      </c>
      <c r="AR42" s="19">
        <f t="shared" ca="1" si="8"/>
        <v>6786</v>
      </c>
      <c r="AS42" s="19">
        <f t="shared" ca="1" si="8"/>
        <v>6786</v>
      </c>
      <c r="AT42" s="19"/>
    </row>
    <row r="43" spans="2:46" outlineLevel="1" x14ac:dyDescent="0.35">
      <c r="B43" s="58" t="s">
        <v>48</v>
      </c>
      <c r="C43" s="22" t="s">
        <v>45</v>
      </c>
      <c r="F43" s="60"/>
      <c r="G43" s="60"/>
      <c r="H43" s="60"/>
      <c r="J43" s="19">
        <f ca="1">J65</f>
        <v>0</v>
      </c>
      <c r="K43" s="19">
        <f t="shared" ref="K43:AS43" ca="1" si="9">K65</f>
        <v>486.11111111111114</v>
      </c>
      <c r="L43" s="19">
        <f t="shared" ca="1" si="9"/>
        <v>972.22222222222229</v>
      </c>
      <c r="M43" s="19">
        <f t="shared" ca="1" si="9"/>
        <v>1458.3333333333335</v>
      </c>
      <c r="N43" s="19">
        <f t="shared" ca="1" si="9"/>
        <v>1458.3333333333335</v>
      </c>
      <c r="O43" s="19">
        <f t="shared" ca="1" si="9"/>
        <v>1458.3333333333335</v>
      </c>
      <c r="P43" s="19">
        <f t="shared" ca="1" si="9"/>
        <v>1458.3333333333335</v>
      </c>
      <c r="Q43" s="19">
        <f t="shared" ca="1" si="9"/>
        <v>1458.3333333333335</v>
      </c>
      <c r="R43" s="19">
        <f t="shared" ca="1" si="9"/>
        <v>1458.3333333333335</v>
      </c>
      <c r="S43" s="19">
        <f t="shared" ca="1" si="9"/>
        <v>1458.3333333333335</v>
      </c>
      <c r="T43" s="19">
        <f t="shared" ca="1" si="9"/>
        <v>1458.3333333333335</v>
      </c>
      <c r="U43" s="19">
        <f t="shared" ca="1" si="9"/>
        <v>1458.3333333333335</v>
      </c>
      <c r="V43" s="19">
        <f t="shared" ca="1" si="9"/>
        <v>1458.3333333333335</v>
      </c>
      <c r="W43" s="19">
        <f t="shared" ca="1" si="9"/>
        <v>1458.3333333333335</v>
      </c>
      <c r="X43" s="19">
        <f t="shared" ca="1" si="9"/>
        <v>1458.3333333333335</v>
      </c>
      <c r="Y43" s="19">
        <f t="shared" ca="1" si="9"/>
        <v>1458.3333333333335</v>
      </c>
      <c r="Z43" s="19">
        <f t="shared" ca="1" si="9"/>
        <v>1458.3333333333335</v>
      </c>
      <c r="AA43" s="19">
        <f t="shared" ca="1" si="9"/>
        <v>1458.3333333333335</v>
      </c>
      <c r="AB43" s="19">
        <f t="shared" ca="1" si="9"/>
        <v>1458.3333333333335</v>
      </c>
      <c r="AC43" s="19">
        <f t="shared" ca="1" si="9"/>
        <v>1458.3333333333335</v>
      </c>
      <c r="AD43" s="19">
        <f t="shared" ca="1" si="9"/>
        <v>1458.3333333333335</v>
      </c>
      <c r="AE43" s="19">
        <f t="shared" ca="1" si="9"/>
        <v>1458.3333333333335</v>
      </c>
      <c r="AF43" s="19">
        <f t="shared" ca="1" si="9"/>
        <v>1458.3333333333335</v>
      </c>
      <c r="AG43" s="19">
        <f t="shared" ca="1" si="9"/>
        <v>1458.3333333333335</v>
      </c>
      <c r="AH43" s="19">
        <f t="shared" ca="1" si="9"/>
        <v>1458.3333333333335</v>
      </c>
      <c r="AI43" s="19">
        <f t="shared" ca="1" si="9"/>
        <v>1458.3333333333335</v>
      </c>
      <c r="AJ43" s="19">
        <f t="shared" ca="1" si="9"/>
        <v>1458.3333333333335</v>
      </c>
      <c r="AK43" s="19">
        <f t="shared" ca="1" si="9"/>
        <v>1458.3333333333335</v>
      </c>
      <c r="AL43" s="19">
        <f t="shared" ca="1" si="9"/>
        <v>1458.3333333333335</v>
      </c>
      <c r="AM43" s="19">
        <f t="shared" ca="1" si="9"/>
        <v>1458.3333333333335</v>
      </c>
      <c r="AN43" s="19">
        <f t="shared" ca="1" si="9"/>
        <v>1458.3333333333335</v>
      </c>
      <c r="AO43" s="19">
        <f t="shared" ca="1" si="9"/>
        <v>1458.3333333333335</v>
      </c>
      <c r="AP43" s="19">
        <f t="shared" ca="1" si="9"/>
        <v>1458.3333333333335</v>
      </c>
      <c r="AQ43" s="19">
        <f t="shared" ca="1" si="9"/>
        <v>1458.3333333333335</v>
      </c>
      <c r="AR43" s="19">
        <f t="shared" ca="1" si="9"/>
        <v>1458.3333333333335</v>
      </c>
      <c r="AS43" s="19">
        <f t="shared" ca="1" si="9"/>
        <v>1458.3333333333335</v>
      </c>
      <c r="AT43" s="19"/>
    </row>
    <row r="44" spans="2:46" outlineLevel="1" x14ac:dyDescent="0.35">
      <c r="B44" s="56" t="s">
        <v>49</v>
      </c>
      <c r="C44" s="22" t="s">
        <v>45</v>
      </c>
      <c r="F44" s="60"/>
      <c r="G44" s="60"/>
      <c r="H44" s="60"/>
      <c r="J44" s="19">
        <f ca="1">J42-J43</f>
        <v>-4464</v>
      </c>
      <c r="K44" s="19">
        <f t="shared" ref="K44:AS44" ca="1" si="10">K42-K43</f>
        <v>-6894.5111111111109</v>
      </c>
      <c r="L44" s="19">
        <f t="shared" ca="1" si="10"/>
        <v>-7369.0222222222255</v>
      </c>
      <c r="M44" s="19">
        <f t="shared" ca="1" si="10"/>
        <v>-3278.7333333333277</v>
      </c>
      <c r="N44" s="19">
        <f t="shared" ca="1" si="10"/>
        <v>1415.6666666666665</v>
      </c>
      <c r="O44" s="19">
        <f t="shared" ca="1" si="10"/>
        <v>4154.0666666666602</v>
      </c>
      <c r="P44" s="19">
        <f t="shared" ca="1" si="10"/>
        <v>5327.6666666666661</v>
      </c>
      <c r="Q44" s="19">
        <f t="shared" ca="1" si="10"/>
        <v>5327.6666666666661</v>
      </c>
      <c r="R44" s="19">
        <f t="shared" ca="1" si="10"/>
        <v>5327.6666666666661</v>
      </c>
      <c r="S44" s="19">
        <f t="shared" ca="1" si="10"/>
        <v>5327.6666666666661</v>
      </c>
      <c r="T44" s="19">
        <f t="shared" ca="1" si="10"/>
        <v>5327.6666666666661</v>
      </c>
      <c r="U44" s="19">
        <f t="shared" ca="1" si="10"/>
        <v>5327.6666666666661</v>
      </c>
      <c r="V44" s="19">
        <f t="shared" ca="1" si="10"/>
        <v>5327.6666666666661</v>
      </c>
      <c r="W44" s="19">
        <f t="shared" ca="1" si="10"/>
        <v>5327.6666666666661</v>
      </c>
      <c r="X44" s="19">
        <f t="shared" ca="1" si="10"/>
        <v>5327.6666666666661</v>
      </c>
      <c r="Y44" s="19">
        <f t="shared" ca="1" si="10"/>
        <v>5327.6666666666661</v>
      </c>
      <c r="Z44" s="19">
        <f t="shared" ca="1" si="10"/>
        <v>5327.6666666666661</v>
      </c>
      <c r="AA44" s="19">
        <f t="shared" ca="1" si="10"/>
        <v>5327.6666666666661</v>
      </c>
      <c r="AB44" s="19">
        <f t="shared" ca="1" si="10"/>
        <v>5327.6666666666661</v>
      </c>
      <c r="AC44" s="19">
        <f t="shared" ca="1" si="10"/>
        <v>5327.6666666666661</v>
      </c>
      <c r="AD44" s="19">
        <f t="shared" ca="1" si="10"/>
        <v>5327.6666666666661</v>
      </c>
      <c r="AE44" s="19">
        <f t="shared" ca="1" si="10"/>
        <v>5327.6666666666661</v>
      </c>
      <c r="AF44" s="19">
        <f t="shared" ca="1" si="10"/>
        <v>5327.6666666666661</v>
      </c>
      <c r="AG44" s="19">
        <f t="shared" ca="1" si="10"/>
        <v>5327.6666666666661</v>
      </c>
      <c r="AH44" s="19">
        <f t="shared" ca="1" si="10"/>
        <v>5327.6666666666661</v>
      </c>
      <c r="AI44" s="19">
        <f t="shared" ca="1" si="10"/>
        <v>5327.6666666666661</v>
      </c>
      <c r="AJ44" s="19">
        <f t="shared" ca="1" si="10"/>
        <v>5327.6666666666661</v>
      </c>
      <c r="AK44" s="19">
        <f t="shared" ca="1" si="10"/>
        <v>5327.6666666666661</v>
      </c>
      <c r="AL44" s="19">
        <f t="shared" ca="1" si="10"/>
        <v>5327.6666666666661</v>
      </c>
      <c r="AM44" s="19">
        <f t="shared" ca="1" si="10"/>
        <v>5327.6666666666661</v>
      </c>
      <c r="AN44" s="19">
        <f t="shared" ca="1" si="10"/>
        <v>5327.6666666666661</v>
      </c>
      <c r="AO44" s="19">
        <f t="shared" ca="1" si="10"/>
        <v>5327.6666666666661</v>
      </c>
      <c r="AP44" s="19">
        <f t="shared" ca="1" si="10"/>
        <v>5327.6666666666661</v>
      </c>
      <c r="AQ44" s="19">
        <f t="shared" ca="1" si="10"/>
        <v>5327.6666666666661</v>
      </c>
      <c r="AR44" s="19">
        <f t="shared" ca="1" si="10"/>
        <v>5327.6666666666661</v>
      </c>
      <c r="AS44" s="19">
        <f t="shared" ca="1" si="10"/>
        <v>5327.6666666666661</v>
      </c>
      <c r="AT44" s="19"/>
    </row>
    <row r="45" spans="2:46" x14ac:dyDescent="0.35">
      <c r="B45" s="56"/>
      <c r="F45" s="60"/>
      <c r="G45" s="60"/>
      <c r="H45" s="60"/>
    </row>
    <row r="46" spans="2:46" s="20" customFormat="1" x14ac:dyDescent="0.35">
      <c r="B46" s="55" t="s">
        <v>53</v>
      </c>
      <c r="C46" s="24"/>
      <c r="D46" s="24"/>
      <c r="E46" s="24"/>
      <c r="F46" s="62"/>
      <c r="G46" s="62"/>
      <c r="H46" s="62"/>
    </row>
    <row r="47" spans="2:46" outlineLevel="1" x14ac:dyDescent="0.35">
      <c r="B47" s="56"/>
      <c r="F47" s="60"/>
      <c r="G47" s="60"/>
      <c r="H47" s="60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</row>
    <row r="48" spans="2:46" outlineLevel="1" x14ac:dyDescent="0.35">
      <c r="B48" s="56" t="s">
        <v>54</v>
      </c>
      <c r="C48" s="22" t="s">
        <v>45</v>
      </c>
      <c r="F48" s="60"/>
      <c r="G48" s="60"/>
      <c r="H48" s="60"/>
      <c r="J48" s="19">
        <f>I51</f>
        <v>0</v>
      </c>
      <c r="K48" s="19">
        <f t="shared" ref="K48:AS48" ca="1" si="11">J51</f>
        <v>5120</v>
      </c>
      <c r="L48" s="19">
        <f t="shared" ca="1" si="11"/>
        <v>13440</v>
      </c>
      <c r="M48" s="19">
        <f t="shared" ca="1" si="11"/>
        <v>24320</v>
      </c>
      <c r="N48" s="19">
        <f t="shared" ca="1" si="11"/>
        <v>32000</v>
      </c>
      <c r="O48" s="19">
        <f t="shared" ca="1" si="11"/>
        <v>36480</v>
      </c>
      <c r="P48" s="19">
        <f t="shared" ca="1" si="11"/>
        <v>38400</v>
      </c>
      <c r="Q48" s="19">
        <f t="shared" ca="1" si="11"/>
        <v>38400</v>
      </c>
      <c r="R48" s="19">
        <f t="shared" ca="1" si="11"/>
        <v>38400</v>
      </c>
      <c r="S48" s="19">
        <f t="shared" ca="1" si="11"/>
        <v>38400</v>
      </c>
      <c r="T48" s="19">
        <f t="shared" ca="1" si="11"/>
        <v>38400</v>
      </c>
      <c r="U48" s="19">
        <f t="shared" ca="1" si="11"/>
        <v>38400</v>
      </c>
      <c r="V48" s="19">
        <f t="shared" ca="1" si="11"/>
        <v>38400</v>
      </c>
      <c r="W48" s="19">
        <f t="shared" ca="1" si="11"/>
        <v>38400</v>
      </c>
      <c r="X48" s="19">
        <f t="shared" ca="1" si="11"/>
        <v>38400</v>
      </c>
      <c r="Y48" s="19">
        <f t="shared" ca="1" si="11"/>
        <v>38400</v>
      </c>
      <c r="Z48" s="19">
        <f t="shared" ca="1" si="11"/>
        <v>38400</v>
      </c>
      <c r="AA48" s="19">
        <f t="shared" ca="1" si="11"/>
        <v>38400</v>
      </c>
      <c r="AB48" s="19">
        <f t="shared" ca="1" si="11"/>
        <v>38400</v>
      </c>
      <c r="AC48" s="19">
        <f t="shared" ca="1" si="11"/>
        <v>38400</v>
      </c>
      <c r="AD48" s="19">
        <f t="shared" ca="1" si="11"/>
        <v>38400</v>
      </c>
      <c r="AE48" s="19">
        <f t="shared" ca="1" si="11"/>
        <v>38400</v>
      </c>
      <c r="AF48" s="19">
        <f t="shared" ca="1" si="11"/>
        <v>38400</v>
      </c>
      <c r="AG48" s="19">
        <f t="shared" ca="1" si="11"/>
        <v>38400</v>
      </c>
      <c r="AH48" s="19">
        <f t="shared" ca="1" si="11"/>
        <v>38400</v>
      </c>
      <c r="AI48" s="19">
        <f t="shared" ca="1" si="11"/>
        <v>38400</v>
      </c>
      <c r="AJ48" s="19">
        <f t="shared" ca="1" si="11"/>
        <v>38400</v>
      </c>
      <c r="AK48" s="19">
        <f t="shared" ca="1" si="11"/>
        <v>38400</v>
      </c>
      <c r="AL48" s="19">
        <f t="shared" ca="1" si="11"/>
        <v>38400</v>
      </c>
      <c r="AM48" s="19">
        <f t="shared" ca="1" si="11"/>
        <v>38400</v>
      </c>
      <c r="AN48" s="19">
        <f t="shared" ca="1" si="11"/>
        <v>38400</v>
      </c>
      <c r="AO48" s="19">
        <f t="shared" ca="1" si="11"/>
        <v>38400</v>
      </c>
      <c r="AP48" s="19">
        <f t="shared" ca="1" si="11"/>
        <v>38400</v>
      </c>
      <c r="AQ48" s="19">
        <f t="shared" ca="1" si="11"/>
        <v>38400</v>
      </c>
      <c r="AR48" s="19">
        <f t="shared" ca="1" si="11"/>
        <v>38400</v>
      </c>
      <c r="AS48" s="19">
        <f t="shared" ca="1" si="11"/>
        <v>38400</v>
      </c>
      <c r="AT48" s="19"/>
    </row>
    <row r="49" spans="1:46" outlineLevel="1" x14ac:dyDescent="0.35">
      <c r="B49" s="56" t="s">
        <v>55</v>
      </c>
      <c r="C49" s="22" t="s">
        <v>45</v>
      </c>
      <c r="F49" s="60"/>
      <c r="G49" s="60"/>
      <c r="H49" s="60"/>
      <c r="J49" s="19">
        <f ca="1">J21</f>
        <v>0</v>
      </c>
      <c r="K49" s="19">
        <f ca="1">K21</f>
        <v>15360</v>
      </c>
      <c r="L49" s="19">
        <f ca="1">L21</f>
        <v>40320</v>
      </c>
      <c r="M49" s="19">
        <f ca="1">M21</f>
        <v>72960</v>
      </c>
      <c r="N49" s="19">
        <f ca="1">N21</f>
        <v>96000</v>
      </c>
      <c r="O49" s="19">
        <f ca="1">O21</f>
        <v>109440</v>
      </c>
      <c r="P49" s="19">
        <f ca="1">P21</f>
        <v>115200</v>
      </c>
      <c r="Q49" s="19">
        <f ca="1">Q21</f>
        <v>115200</v>
      </c>
      <c r="R49" s="19">
        <f ca="1">R21</f>
        <v>115200</v>
      </c>
      <c r="S49" s="19">
        <f ca="1">S21</f>
        <v>115200</v>
      </c>
      <c r="T49" s="19">
        <f ca="1">T21</f>
        <v>115200</v>
      </c>
      <c r="U49" s="19">
        <f ca="1">U21</f>
        <v>115200</v>
      </c>
      <c r="V49" s="19">
        <f ca="1">V21</f>
        <v>115200</v>
      </c>
      <c r="W49" s="19">
        <f ca="1">W21</f>
        <v>115200</v>
      </c>
      <c r="X49" s="19">
        <f ca="1">X21</f>
        <v>115200</v>
      </c>
      <c r="Y49" s="19">
        <f ca="1">Y21</f>
        <v>115200</v>
      </c>
      <c r="Z49" s="19">
        <f ca="1">Z21</f>
        <v>115200</v>
      </c>
      <c r="AA49" s="19">
        <f ca="1">AA21</f>
        <v>115200</v>
      </c>
      <c r="AB49" s="19">
        <f ca="1">AB21</f>
        <v>115200</v>
      </c>
      <c r="AC49" s="19">
        <f ca="1">AC21</f>
        <v>115200</v>
      </c>
      <c r="AD49" s="19">
        <f ca="1">AD21</f>
        <v>115200</v>
      </c>
      <c r="AE49" s="19">
        <f ca="1">AE21</f>
        <v>115200</v>
      </c>
      <c r="AF49" s="19">
        <f ca="1">AF21</f>
        <v>115200</v>
      </c>
      <c r="AG49" s="19">
        <f ca="1">AG21</f>
        <v>115200</v>
      </c>
      <c r="AH49" s="19">
        <f ca="1">AH21</f>
        <v>115200</v>
      </c>
      <c r="AI49" s="19">
        <f ca="1">AI21</f>
        <v>115200</v>
      </c>
      <c r="AJ49" s="19">
        <f ca="1">AJ21</f>
        <v>115200</v>
      </c>
      <c r="AK49" s="19">
        <f ca="1">AK21</f>
        <v>115200</v>
      </c>
      <c r="AL49" s="19">
        <f ca="1">AL21</f>
        <v>115200</v>
      </c>
      <c r="AM49" s="19">
        <f ca="1">AM21</f>
        <v>115200</v>
      </c>
      <c r="AN49" s="19">
        <f ca="1">AN21</f>
        <v>115200</v>
      </c>
      <c r="AO49" s="19">
        <f ca="1">AO21</f>
        <v>115200</v>
      </c>
      <c r="AP49" s="19">
        <f ca="1">AP21</f>
        <v>115200</v>
      </c>
      <c r="AQ49" s="19">
        <f ca="1">AQ21</f>
        <v>115200</v>
      </c>
      <c r="AR49" s="19">
        <f ca="1">AR21</f>
        <v>115200</v>
      </c>
      <c r="AS49" s="19">
        <f ca="1">AS21</f>
        <v>115200</v>
      </c>
      <c r="AT49" s="19"/>
    </row>
    <row r="50" spans="1:46" outlineLevel="1" x14ac:dyDescent="0.35">
      <c r="B50" s="56" t="s">
        <v>56</v>
      </c>
      <c r="C50" s="22" t="s">
        <v>45</v>
      </c>
      <c r="F50" s="60"/>
      <c r="G50" s="60"/>
      <c r="H50" s="60"/>
      <c r="J50" s="19">
        <f ca="1">J49+J51-J48</f>
        <v>5120</v>
      </c>
      <c r="K50" s="19">
        <f t="shared" ref="K50:AQ50" ca="1" si="12">K49+K51-K48</f>
        <v>23680</v>
      </c>
      <c r="L50" s="19">
        <f t="shared" ca="1" si="12"/>
        <v>51200</v>
      </c>
      <c r="M50" s="19">
        <f t="shared" ca="1" si="12"/>
        <v>80640</v>
      </c>
      <c r="N50" s="19">
        <f t="shared" ca="1" si="12"/>
        <v>100480</v>
      </c>
      <c r="O50" s="19">
        <f t="shared" ca="1" si="12"/>
        <v>111360</v>
      </c>
      <c r="P50" s="19">
        <f t="shared" ca="1" si="12"/>
        <v>115200</v>
      </c>
      <c r="Q50" s="19">
        <f t="shared" ca="1" si="12"/>
        <v>115200</v>
      </c>
      <c r="R50" s="19">
        <f t="shared" ca="1" si="12"/>
        <v>115200</v>
      </c>
      <c r="S50" s="19">
        <f t="shared" ca="1" si="12"/>
        <v>115200</v>
      </c>
      <c r="T50" s="19">
        <f t="shared" ca="1" si="12"/>
        <v>115200</v>
      </c>
      <c r="U50" s="19">
        <f t="shared" ca="1" si="12"/>
        <v>115200</v>
      </c>
      <c r="V50" s="19">
        <f t="shared" ca="1" si="12"/>
        <v>115200</v>
      </c>
      <c r="W50" s="19">
        <f t="shared" ca="1" si="12"/>
        <v>115200</v>
      </c>
      <c r="X50" s="19">
        <f t="shared" ca="1" si="12"/>
        <v>115200</v>
      </c>
      <c r="Y50" s="19">
        <f t="shared" ca="1" si="12"/>
        <v>115200</v>
      </c>
      <c r="Z50" s="19">
        <f t="shared" ca="1" si="12"/>
        <v>115200</v>
      </c>
      <c r="AA50" s="19">
        <f t="shared" ca="1" si="12"/>
        <v>115200</v>
      </c>
      <c r="AB50" s="19">
        <f t="shared" ca="1" si="12"/>
        <v>115200</v>
      </c>
      <c r="AC50" s="19">
        <f t="shared" ca="1" si="12"/>
        <v>115200</v>
      </c>
      <c r="AD50" s="19">
        <f t="shared" ca="1" si="12"/>
        <v>115200</v>
      </c>
      <c r="AE50" s="19">
        <f t="shared" ca="1" si="12"/>
        <v>115200</v>
      </c>
      <c r="AF50" s="19">
        <f t="shared" ca="1" si="12"/>
        <v>115200</v>
      </c>
      <c r="AG50" s="19">
        <f t="shared" ca="1" si="12"/>
        <v>115200</v>
      </c>
      <c r="AH50" s="19">
        <f t="shared" ca="1" si="12"/>
        <v>115200</v>
      </c>
      <c r="AI50" s="19">
        <f t="shared" ca="1" si="12"/>
        <v>115200</v>
      </c>
      <c r="AJ50" s="19">
        <f t="shared" ca="1" si="12"/>
        <v>115200</v>
      </c>
      <c r="AK50" s="19">
        <f t="shared" ca="1" si="12"/>
        <v>115200</v>
      </c>
      <c r="AL50" s="19">
        <f t="shared" ca="1" si="12"/>
        <v>115200</v>
      </c>
      <c r="AM50" s="19">
        <f t="shared" ca="1" si="12"/>
        <v>115200</v>
      </c>
      <c r="AN50" s="19">
        <f t="shared" ca="1" si="12"/>
        <v>115200</v>
      </c>
      <c r="AO50" s="19">
        <f t="shared" ca="1" si="12"/>
        <v>115200</v>
      </c>
      <c r="AP50" s="19">
        <f t="shared" ca="1" si="12"/>
        <v>115200</v>
      </c>
      <c r="AQ50" s="19">
        <f t="shared" ca="1" si="12"/>
        <v>115200</v>
      </c>
      <c r="AR50" s="19">
        <f ca="1">AR49+AR51-AR48</f>
        <v>115200</v>
      </c>
      <c r="AS50" s="19">
        <f ca="1">AS49+AS51-AS48</f>
        <v>115200</v>
      </c>
      <c r="AT50" s="19"/>
    </row>
    <row r="51" spans="1:46" outlineLevel="1" x14ac:dyDescent="0.35">
      <c r="B51" s="56" t="s">
        <v>57</v>
      </c>
      <c r="C51" s="22" t="s">
        <v>45</v>
      </c>
      <c r="F51" s="60"/>
      <c r="G51" s="60"/>
      <c r="H51" s="60"/>
      <c r="J51" s="19">
        <f ca="1">K49*Лист1!$C$12</f>
        <v>5120</v>
      </c>
      <c r="K51" s="19">
        <f ca="1">L49*Лист1!$C$12</f>
        <v>13440</v>
      </c>
      <c r="L51" s="19">
        <f ca="1">M49*Лист1!$C$12</f>
        <v>24320</v>
      </c>
      <c r="M51" s="19">
        <f ca="1">N49*Лист1!$C$12</f>
        <v>32000</v>
      </c>
      <c r="N51" s="19">
        <f ca="1">O49*Лист1!$C$12</f>
        <v>36480</v>
      </c>
      <c r="O51" s="19">
        <f ca="1">P49*Лист1!$C$12</f>
        <v>38400</v>
      </c>
      <c r="P51" s="19">
        <f ca="1">Q49*Лист1!$C$12</f>
        <v>38400</v>
      </c>
      <c r="Q51" s="19">
        <f ca="1">R49*Лист1!$C$12</f>
        <v>38400</v>
      </c>
      <c r="R51" s="19">
        <f ca="1">S49*Лист1!$C$12</f>
        <v>38400</v>
      </c>
      <c r="S51" s="19">
        <f ca="1">T49*Лист1!$C$12</f>
        <v>38400</v>
      </c>
      <c r="T51" s="19">
        <f ca="1">U49*Лист1!$C$12</f>
        <v>38400</v>
      </c>
      <c r="U51" s="19">
        <f ca="1">V49*Лист1!$C$12</f>
        <v>38400</v>
      </c>
      <c r="V51" s="19">
        <f ca="1">W49*Лист1!$C$12</f>
        <v>38400</v>
      </c>
      <c r="W51" s="19">
        <f ca="1">X49*Лист1!$C$12</f>
        <v>38400</v>
      </c>
      <c r="X51" s="19">
        <f ca="1">Y49*Лист1!$C$12</f>
        <v>38400</v>
      </c>
      <c r="Y51" s="19">
        <f ca="1">Z49*Лист1!$C$12</f>
        <v>38400</v>
      </c>
      <c r="Z51" s="19">
        <f ca="1">AA49*Лист1!$C$12</f>
        <v>38400</v>
      </c>
      <c r="AA51" s="19">
        <f ca="1">AB49*Лист1!$C$12</f>
        <v>38400</v>
      </c>
      <c r="AB51" s="19">
        <f ca="1">AC49*Лист1!$C$12</f>
        <v>38400</v>
      </c>
      <c r="AC51" s="19">
        <f ca="1">AD49*Лист1!$C$12</f>
        <v>38400</v>
      </c>
      <c r="AD51" s="19">
        <f ca="1">AE49*Лист1!$C$12</f>
        <v>38400</v>
      </c>
      <c r="AE51" s="19">
        <f ca="1">AF49*Лист1!$C$12</f>
        <v>38400</v>
      </c>
      <c r="AF51" s="19">
        <f ca="1">AG49*Лист1!$C$12</f>
        <v>38400</v>
      </c>
      <c r="AG51" s="19">
        <f ca="1">AH49*Лист1!$C$12</f>
        <v>38400</v>
      </c>
      <c r="AH51" s="19">
        <f ca="1">AI49*Лист1!$C$12</f>
        <v>38400</v>
      </c>
      <c r="AI51" s="19">
        <f ca="1">AJ49*Лист1!$C$12</f>
        <v>38400</v>
      </c>
      <c r="AJ51" s="19">
        <f ca="1">AK49*Лист1!$C$12</f>
        <v>38400</v>
      </c>
      <c r="AK51" s="19">
        <f ca="1">AL49*Лист1!$C$12</f>
        <v>38400</v>
      </c>
      <c r="AL51" s="19">
        <f ca="1">AM49*Лист1!$C$12</f>
        <v>38400</v>
      </c>
      <c r="AM51" s="19">
        <f ca="1">AN49*Лист1!$C$12</f>
        <v>38400</v>
      </c>
      <c r="AN51" s="19">
        <f ca="1">AO49*Лист1!$C$12</f>
        <v>38400</v>
      </c>
      <c r="AO51" s="19">
        <f ca="1">AP49*Лист1!$C$12</f>
        <v>38400</v>
      </c>
      <c r="AP51" s="19">
        <f ca="1">AQ49*Лист1!$C$12</f>
        <v>38400</v>
      </c>
      <c r="AQ51" s="19">
        <f ca="1">AR49*Лист1!$C$12</f>
        <v>38400</v>
      </c>
      <c r="AR51" s="19">
        <f ca="1">AS49*Лист1!$C$12</f>
        <v>38400</v>
      </c>
      <c r="AS51" s="19">
        <f ca="1">AS49*Лист1!$C$12</f>
        <v>38400</v>
      </c>
      <c r="AT51" s="19"/>
    </row>
    <row r="52" spans="1:46" outlineLevel="1" x14ac:dyDescent="0.35">
      <c r="B52" s="56"/>
      <c r="F52" s="60"/>
      <c r="G52" s="60"/>
      <c r="H52" s="60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</row>
    <row r="53" spans="1:46" outlineLevel="1" x14ac:dyDescent="0.35">
      <c r="B53" s="56" t="s">
        <v>58</v>
      </c>
      <c r="F53" s="60"/>
      <c r="G53" s="60"/>
      <c r="H53" s="60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</row>
    <row r="54" spans="1:46" outlineLevel="1" x14ac:dyDescent="0.35">
      <c r="B54" s="56" t="s">
        <v>59</v>
      </c>
      <c r="C54" s="22" t="s">
        <v>45</v>
      </c>
      <c r="F54" s="60"/>
      <c r="G54" s="60"/>
      <c r="H54" s="60"/>
      <c r="J54">
        <f>I57</f>
        <v>0</v>
      </c>
      <c r="K54">
        <f t="shared" ref="K54:AR54" ca="1" si="13">J57</f>
        <v>2560</v>
      </c>
      <c r="L54">
        <f t="shared" ca="1" si="13"/>
        <v>11840</v>
      </c>
      <c r="M54">
        <f t="shared" ca="1" si="13"/>
        <v>25600</v>
      </c>
      <c r="N54">
        <f t="shared" ca="1" si="13"/>
        <v>40320</v>
      </c>
      <c r="O54">
        <f t="shared" ca="1" si="13"/>
        <v>50240</v>
      </c>
      <c r="P54">
        <f t="shared" ca="1" si="13"/>
        <v>55680</v>
      </c>
      <c r="Q54">
        <f t="shared" ca="1" si="13"/>
        <v>57600</v>
      </c>
      <c r="R54">
        <f t="shared" ca="1" si="13"/>
        <v>57600</v>
      </c>
      <c r="S54">
        <f t="shared" ca="1" si="13"/>
        <v>57600</v>
      </c>
      <c r="T54">
        <f t="shared" ca="1" si="13"/>
        <v>57600</v>
      </c>
      <c r="U54">
        <f t="shared" ca="1" si="13"/>
        <v>57600</v>
      </c>
      <c r="V54">
        <f t="shared" ca="1" si="13"/>
        <v>57600</v>
      </c>
      <c r="W54">
        <f t="shared" ca="1" si="13"/>
        <v>57600</v>
      </c>
      <c r="X54">
        <f t="shared" ca="1" si="13"/>
        <v>57600</v>
      </c>
      <c r="Y54">
        <f t="shared" ca="1" si="13"/>
        <v>57600</v>
      </c>
      <c r="Z54">
        <f t="shared" ca="1" si="13"/>
        <v>57600</v>
      </c>
      <c r="AA54">
        <f t="shared" ca="1" si="13"/>
        <v>57600</v>
      </c>
      <c r="AB54">
        <f t="shared" ca="1" si="13"/>
        <v>57600</v>
      </c>
      <c r="AC54">
        <f t="shared" ca="1" si="13"/>
        <v>57600</v>
      </c>
      <c r="AD54">
        <f t="shared" ca="1" si="13"/>
        <v>57600</v>
      </c>
      <c r="AE54">
        <f t="shared" ca="1" si="13"/>
        <v>57600</v>
      </c>
      <c r="AF54">
        <f t="shared" ca="1" si="13"/>
        <v>57600</v>
      </c>
      <c r="AG54">
        <f t="shared" ca="1" si="13"/>
        <v>57600</v>
      </c>
      <c r="AH54">
        <f t="shared" ca="1" si="13"/>
        <v>57600</v>
      </c>
      <c r="AI54">
        <f t="shared" ca="1" si="13"/>
        <v>57600</v>
      </c>
      <c r="AJ54">
        <f t="shared" ca="1" si="13"/>
        <v>57600</v>
      </c>
      <c r="AK54">
        <f t="shared" ca="1" si="13"/>
        <v>57600</v>
      </c>
      <c r="AL54">
        <f t="shared" ca="1" si="13"/>
        <v>57600</v>
      </c>
      <c r="AM54">
        <f t="shared" ca="1" si="13"/>
        <v>57600</v>
      </c>
      <c r="AN54">
        <f t="shared" ca="1" si="13"/>
        <v>57600</v>
      </c>
      <c r="AO54">
        <f t="shared" ca="1" si="13"/>
        <v>57600</v>
      </c>
      <c r="AP54">
        <f t="shared" ca="1" si="13"/>
        <v>57600</v>
      </c>
      <c r="AQ54">
        <f t="shared" ca="1" si="13"/>
        <v>57600</v>
      </c>
      <c r="AR54">
        <f t="shared" ca="1" si="13"/>
        <v>57600</v>
      </c>
      <c r="AS54" s="19">
        <f ca="1">AR57</f>
        <v>57600</v>
      </c>
    </row>
    <row r="55" spans="1:46" outlineLevel="1" x14ac:dyDescent="0.35">
      <c r="B55" s="56" t="s">
        <v>60</v>
      </c>
      <c r="C55" s="22" t="s">
        <v>45</v>
      </c>
      <c r="F55" s="60"/>
      <c r="G55" s="60"/>
      <c r="H55" s="60"/>
      <c r="J55" s="19">
        <f ca="1">J50</f>
        <v>5120</v>
      </c>
      <c r="K55" s="19">
        <f t="shared" ref="K55:AS55" ca="1" si="14">K50</f>
        <v>23680</v>
      </c>
      <c r="L55" s="19">
        <f t="shared" ca="1" si="14"/>
        <v>51200</v>
      </c>
      <c r="M55" s="19">
        <f t="shared" ca="1" si="14"/>
        <v>80640</v>
      </c>
      <c r="N55" s="19">
        <f t="shared" ca="1" si="14"/>
        <v>100480</v>
      </c>
      <c r="O55" s="19">
        <f t="shared" ca="1" si="14"/>
        <v>111360</v>
      </c>
      <c r="P55" s="19">
        <f t="shared" ca="1" si="14"/>
        <v>115200</v>
      </c>
      <c r="Q55" s="19">
        <f t="shared" ca="1" si="14"/>
        <v>115200</v>
      </c>
      <c r="R55" s="19">
        <f t="shared" ca="1" si="14"/>
        <v>115200</v>
      </c>
      <c r="S55" s="19">
        <f t="shared" ca="1" si="14"/>
        <v>115200</v>
      </c>
      <c r="T55" s="19">
        <f t="shared" ca="1" si="14"/>
        <v>115200</v>
      </c>
      <c r="U55" s="19">
        <f t="shared" ca="1" si="14"/>
        <v>115200</v>
      </c>
      <c r="V55" s="19">
        <f t="shared" ca="1" si="14"/>
        <v>115200</v>
      </c>
      <c r="W55" s="19">
        <f t="shared" ca="1" si="14"/>
        <v>115200</v>
      </c>
      <c r="X55" s="19">
        <f t="shared" ca="1" si="14"/>
        <v>115200</v>
      </c>
      <c r="Y55" s="19">
        <f t="shared" ca="1" si="14"/>
        <v>115200</v>
      </c>
      <c r="Z55" s="19">
        <f t="shared" ca="1" si="14"/>
        <v>115200</v>
      </c>
      <c r="AA55" s="19">
        <f t="shared" ca="1" si="14"/>
        <v>115200</v>
      </c>
      <c r="AB55" s="19">
        <f t="shared" ca="1" si="14"/>
        <v>115200</v>
      </c>
      <c r="AC55" s="19">
        <f t="shared" ca="1" si="14"/>
        <v>115200</v>
      </c>
      <c r="AD55" s="19">
        <f t="shared" ca="1" si="14"/>
        <v>115200</v>
      </c>
      <c r="AE55" s="19">
        <f t="shared" ca="1" si="14"/>
        <v>115200</v>
      </c>
      <c r="AF55" s="19">
        <f t="shared" ca="1" si="14"/>
        <v>115200</v>
      </c>
      <c r="AG55" s="19">
        <f t="shared" ca="1" si="14"/>
        <v>115200</v>
      </c>
      <c r="AH55" s="19">
        <f t="shared" ca="1" si="14"/>
        <v>115200</v>
      </c>
      <c r="AI55" s="19">
        <f t="shared" ca="1" si="14"/>
        <v>115200</v>
      </c>
      <c r="AJ55" s="19">
        <f t="shared" ca="1" si="14"/>
        <v>115200</v>
      </c>
      <c r="AK55" s="19">
        <f t="shared" ca="1" si="14"/>
        <v>115200</v>
      </c>
      <c r="AL55" s="19">
        <f t="shared" ca="1" si="14"/>
        <v>115200</v>
      </c>
      <c r="AM55" s="19">
        <f t="shared" ca="1" si="14"/>
        <v>115200</v>
      </c>
      <c r="AN55" s="19">
        <f t="shared" ca="1" si="14"/>
        <v>115200</v>
      </c>
      <c r="AO55" s="19">
        <f t="shared" ca="1" si="14"/>
        <v>115200</v>
      </c>
      <c r="AP55" s="19">
        <f t="shared" ca="1" si="14"/>
        <v>115200</v>
      </c>
      <c r="AQ55" s="19">
        <f t="shared" ca="1" si="14"/>
        <v>115200</v>
      </c>
      <c r="AR55" s="19">
        <f t="shared" ca="1" si="14"/>
        <v>115200</v>
      </c>
      <c r="AS55" s="19">
        <f t="shared" ca="1" si="14"/>
        <v>115200</v>
      </c>
      <c r="AT55" s="19"/>
    </row>
    <row r="56" spans="1:46" outlineLevel="1" x14ac:dyDescent="0.35">
      <c r="B56" s="56" t="s">
        <v>61</v>
      </c>
      <c r="C56" s="22" t="s">
        <v>45</v>
      </c>
      <c r="F56" s="60"/>
      <c r="G56" s="60"/>
      <c r="H56" s="60"/>
      <c r="J56" s="19">
        <f ca="1">J54+J55-J57</f>
        <v>2560</v>
      </c>
      <c r="K56" s="19">
        <f t="shared" ref="K56:AS56" ca="1" si="15">K54+K55-K57</f>
        <v>14400</v>
      </c>
      <c r="L56" s="19">
        <f t="shared" ca="1" si="15"/>
        <v>37440</v>
      </c>
      <c r="M56" s="19">
        <f t="shared" ca="1" si="15"/>
        <v>65920</v>
      </c>
      <c r="N56" s="19">
        <f t="shared" ca="1" si="15"/>
        <v>90560</v>
      </c>
      <c r="O56" s="19">
        <f t="shared" ca="1" si="15"/>
        <v>105920</v>
      </c>
      <c r="P56" s="19">
        <f t="shared" ca="1" si="15"/>
        <v>113280</v>
      </c>
      <c r="Q56" s="19">
        <f t="shared" ca="1" si="15"/>
        <v>115200</v>
      </c>
      <c r="R56" s="19">
        <f t="shared" ca="1" si="15"/>
        <v>115200</v>
      </c>
      <c r="S56" s="19">
        <f t="shared" ca="1" si="15"/>
        <v>115200</v>
      </c>
      <c r="T56" s="19">
        <f t="shared" ca="1" si="15"/>
        <v>115200</v>
      </c>
      <c r="U56" s="19">
        <f t="shared" ca="1" si="15"/>
        <v>115200</v>
      </c>
      <c r="V56" s="19">
        <f t="shared" ca="1" si="15"/>
        <v>115200</v>
      </c>
      <c r="W56" s="19">
        <f t="shared" ca="1" si="15"/>
        <v>115200</v>
      </c>
      <c r="X56" s="19">
        <f t="shared" ca="1" si="15"/>
        <v>115200</v>
      </c>
      <c r="Y56" s="19">
        <f t="shared" ca="1" si="15"/>
        <v>115200</v>
      </c>
      <c r="Z56" s="19">
        <f t="shared" ca="1" si="15"/>
        <v>115200</v>
      </c>
      <c r="AA56" s="19">
        <f t="shared" ca="1" si="15"/>
        <v>115200</v>
      </c>
      <c r="AB56" s="19">
        <f t="shared" ca="1" si="15"/>
        <v>115200</v>
      </c>
      <c r="AC56" s="19">
        <f t="shared" ca="1" si="15"/>
        <v>115200</v>
      </c>
      <c r="AD56" s="19">
        <f t="shared" ca="1" si="15"/>
        <v>115200</v>
      </c>
      <c r="AE56" s="19">
        <f t="shared" ca="1" si="15"/>
        <v>115200</v>
      </c>
      <c r="AF56" s="19">
        <f t="shared" ca="1" si="15"/>
        <v>115200</v>
      </c>
      <c r="AG56" s="19">
        <f t="shared" ca="1" si="15"/>
        <v>115200</v>
      </c>
      <c r="AH56" s="19">
        <f t="shared" ca="1" si="15"/>
        <v>115200</v>
      </c>
      <c r="AI56" s="19">
        <f t="shared" ca="1" si="15"/>
        <v>115200</v>
      </c>
      <c r="AJ56" s="19">
        <f t="shared" ca="1" si="15"/>
        <v>115200</v>
      </c>
      <c r="AK56" s="19">
        <f t="shared" ca="1" si="15"/>
        <v>115200</v>
      </c>
      <c r="AL56" s="19">
        <f t="shared" ca="1" si="15"/>
        <v>115200</v>
      </c>
      <c r="AM56" s="19">
        <f t="shared" ca="1" si="15"/>
        <v>115200</v>
      </c>
      <c r="AN56" s="19">
        <f t="shared" ca="1" si="15"/>
        <v>115200</v>
      </c>
      <c r="AO56" s="19">
        <f t="shared" ca="1" si="15"/>
        <v>115200</v>
      </c>
      <c r="AP56" s="19">
        <f t="shared" ca="1" si="15"/>
        <v>115200</v>
      </c>
      <c r="AQ56" s="19">
        <f t="shared" ca="1" si="15"/>
        <v>115200</v>
      </c>
      <c r="AR56" s="19">
        <f t="shared" ca="1" si="15"/>
        <v>115200</v>
      </c>
      <c r="AS56" s="19">
        <f t="shared" ca="1" si="15"/>
        <v>115200</v>
      </c>
      <c r="AT56" s="19"/>
    </row>
    <row r="57" spans="1:46" outlineLevel="1" x14ac:dyDescent="0.35">
      <c r="B57" s="56" t="s">
        <v>62</v>
      </c>
      <c r="C57" s="22" t="s">
        <v>45</v>
      </c>
      <c r="F57" s="60"/>
      <c r="G57" s="60"/>
      <c r="H57" s="60"/>
      <c r="J57" s="19">
        <f ca="1">J55*Лист1!$C$13</f>
        <v>2560</v>
      </c>
      <c r="K57" s="19">
        <f ca="1">K55*Лист1!$C$13</f>
        <v>11840</v>
      </c>
      <c r="L57" s="19">
        <f ca="1">L55*Лист1!$C$13</f>
        <v>25600</v>
      </c>
      <c r="M57" s="19">
        <f ca="1">M55*Лист1!$C$13</f>
        <v>40320</v>
      </c>
      <c r="N57" s="19">
        <f ca="1">N55*Лист1!$C$13</f>
        <v>50240</v>
      </c>
      <c r="O57" s="19">
        <f ca="1">O55*Лист1!$C$13</f>
        <v>55680</v>
      </c>
      <c r="P57" s="19">
        <f ca="1">P55*Лист1!$C$13</f>
        <v>57600</v>
      </c>
      <c r="Q57" s="19">
        <f ca="1">Q55*Лист1!$C$13</f>
        <v>57600</v>
      </c>
      <c r="R57" s="19">
        <f ca="1">R55*Лист1!$C$13</f>
        <v>57600</v>
      </c>
      <c r="S57" s="19">
        <f ca="1">S55*Лист1!$C$13</f>
        <v>57600</v>
      </c>
      <c r="T57" s="19">
        <f ca="1">T55*Лист1!$C$13</f>
        <v>57600</v>
      </c>
      <c r="U57" s="19">
        <f ca="1">U55*Лист1!$C$13</f>
        <v>57600</v>
      </c>
      <c r="V57" s="19">
        <f ca="1">V55*Лист1!$C$13</f>
        <v>57600</v>
      </c>
      <c r="W57" s="19">
        <f ca="1">W55*Лист1!$C$13</f>
        <v>57600</v>
      </c>
      <c r="X57" s="19">
        <f ca="1">X55*Лист1!$C$13</f>
        <v>57600</v>
      </c>
      <c r="Y57" s="19">
        <f ca="1">Y55*Лист1!$C$13</f>
        <v>57600</v>
      </c>
      <c r="Z57" s="19">
        <f ca="1">Z55*Лист1!$C$13</f>
        <v>57600</v>
      </c>
      <c r="AA57" s="19">
        <f ca="1">AA55*Лист1!$C$13</f>
        <v>57600</v>
      </c>
      <c r="AB57" s="19">
        <f ca="1">AB55*Лист1!$C$13</f>
        <v>57600</v>
      </c>
      <c r="AC57" s="19">
        <f ca="1">AC55*Лист1!$C$13</f>
        <v>57600</v>
      </c>
      <c r="AD57" s="19">
        <f ca="1">AD55*Лист1!$C$13</f>
        <v>57600</v>
      </c>
      <c r="AE57" s="19">
        <f ca="1">AE55*Лист1!$C$13</f>
        <v>57600</v>
      </c>
      <c r="AF57" s="19">
        <f ca="1">AF55*Лист1!$C$13</f>
        <v>57600</v>
      </c>
      <c r="AG57" s="19">
        <f ca="1">AG55*Лист1!$C$13</f>
        <v>57600</v>
      </c>
      <c r="AH57" s="19">
        <f ca="1">AH55*Лист1!$C$13</f>
        <v>57600</v>
      </c>
      <c r="AI57" s="19">
        <f ca="1">AI55*Лист1!$C$13</f>
        <v>57600</v>
      </c>
      <c r="AJ57" s="19">
        <f ca="1">AJ55*Лист1!$C$13</f>
        <v>57600</v>
      </c>
      <c r="AK57" s="19">
        <f ca="1">AK55*Лист1!$C$13</f>
        <v>57600</v>
      </c>
      <c r="AL57" s="19">
        <f ca="1">AL55*Лист1!$C$13</f>
        <v>57600</v>
      </c>
      <c r="AM57" s="19">
        <f ca="1">AM55*Лист1!$C$13</f>
        <v>57600</v>
      </c>
      <c r="AN57" s="19">
        <f ca="1">AN55*Лист1!$C$13</f>
        <v>57600</v>
      </c>
      <c r="AO57" s="19">
        <f ca="1">AO55*Лист1!$C$13</f>
        <v>57600</v>
      </c>
      <c r="AP57" s="19">
        <f ca="1">AP55*Лист1!$C$13</f>
        <v>57600</v>
      </c>
      <c r="AQ57" s="19">
        <f ca="1">AQ55*Лист1!$C$13</f>
        <v>57600</v>
      </c>
      <c r="AR57" s="19">
        <f ca="1">AR55*Лист1!$C$13</f>
        <v>57600</v>
      </c>
      <c r="AS57" s="19">
        <f ca="1">AS55*Лист1!$C$13</f>
        <v>57600</v>
      </c>
      <c r="AT57" s="19"/>
    </row>
    <row r="58" spans="1:46" x14ac:dyDescent="0.35">
      <c r="B58" s="56"/>
      <c r="F58" s="60"/>
      <c r="G58" s="60"/>
      <c r="H58" s="60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</row>
    <row r="59" spans="1:46" s="20" customFormat="1" x14ac:dyDescent="0.35">
      <c r="A59" s="11"/>
      <c r="B59" s="55" t="s">
        <v>65</v>
      </c>
      <c r="C59" s="23"/>
      <c r="D59" s="23"/>
      <c r="E59" s="23"/>
      <c r="F59" s="61"/>
      <c r="G59" s="61"/>
      <c r="H59" s="6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</row>
    <row r="60" spans="1:46" outlineLevel="1" x14ac:dyDescent="0.35">
      <c r="B60" s="56"/>
      <c r="F60" s="60"/>
      <c r="G60" s="60"/>
      <c r="H60" s="60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</row>
    <row r="61" spans="1:46" outlineLevel="1" x14ac:dyDescent="0.35">
      <c r="B61" s="56" t="s">
        <v>66</v>
      </c>
      <c r="C61" s="22" t="s">
        <v>45</v>
      </c>
      <c r="F61" s="60"/>
      <c r="G61" s="60"/>
      <c r="H61" s="60"/>
      <c r="J61" s="19">
        <f>Лист1!$B$34*Лист2!J6</f>
        <v>35000</v>
      </c>
      <c r="K61" s="19">
        <f>Лист1!$B$34*Лист2!K6</f>
        <v>35000</v>
      </c>
      <c r="L61" s="19">
        <f>Лист1!$B$34*Лист2!L6</f>
        <v>35000</v>
      </c>
      <c r="M61" s="19">
        <f>Лист1!$B$34*Лист2!M6</f>
        <v>0</v>
      </c>
      <c r="N61" s="19">
        <f>Лист1!$B$34*Лист2!N6</f>
        <v>0</v>
      </c>
      <c r="O61" s="19">
        <f>Лист1!$B$34*Лист2!O6</f>
        <v>0</v>
      </c>
      <c r="P61" s="19">
        <f>Лист1!$B$34*Лист2!P6</f>
        <v>0</v>
      </c>
      <c r="Q61" s="19">
        <f>Лист1!$B$34*Лист2!Q6</f>
        <v>0</v>
      </c>
      <c r="R61" s="19">
        <f>Лист1!$B$34*Лист2!R6</f>
        <v>0</v>
      </c>
      <c r="S61" s="19">
        <f>Лист1!$B$34*Лист2!S6</f>
        <v>0</v>
      </c>
      <c r="T61" s="19">
        <f>Лист1!$B$34*Лист2!T6</f>
        <v>0</v>
      </c>
      <c r="U61" s="19">
        <f>Лист1!$B$34*Лист2!U6</f>
        <v>0</v>
      </c>
      <c r="V61" s="19">
        <f>Лист1!$B$34*Лист2!V6</f>
        <v>0</v>
      </c>
      <c r="W61" s="19">
        <f>Лист1!$B$34*Лист2!W6</f>
        <v>0</v>
      </c>
      <c r="X61" s="19">
        <f>Лист1!$B$34*Лист2!X6</f>
        <v>0</v>
      </c>
      <c r="Y61" s="19">
        <f>Лист1!$B$34*Лист2!Y6</f>
        <v>0</v>
      </c>
      <c r="Z61" s="19">
        <f>Лист1!$B$34*Лист2!Z6</f>
        <v>0</v>
      </c>
      <c r="AA61" s="19">
        <f>Лист1!$B$34*Лист2!AA6</f>
        <v>0</v>
      </c>
      <c r="AB61" s="19">
        <f>Лист1!$B$34*Лист2!AB6</f>
        <v>0</v>
      </c>
      <c r="AC61" s="19">
        <f>Лист1!$B$34*Лист2!AC6</f>
        <v>0</v>
      </c>
      <c r="AD61" s="19">
        <f>Лист1!$B$34*Лист2!AD6</f>
        <v>0</v>
      </c>
      <c r="AE61" s="19">
        <f>Лист1!$B$34*Лист2!AE6</f>
        <v>0</v>
      </c>
      <c r="AF61" s="19">
        <f>Лист1!$B$34*Лист2!AF6</f>
        <v>0</v>
      </c>
      <c r="AG61" s="19">
        <f>Лист1!$B$34*Лист2!AG6</f>
        <v>0</v>
      </c>
      <c r="AH61" s="19">
        <f>Лист1!$B$34*Лист2!AH6</f>
        <v>0</v>
      </c>
      <c r="AI61" s="19">
        <f>Лист1!$B$34*Лист2!AI6</f>
        <v>0</v>
      </c>
      <c r="AJ61" s="19">
        <f>Лист1!$B$34*Лист2!AJ6</f>
        <v>0</v>
      </c>
      <c r="AK61" s="19">
        <f>Лист1!$B$34*Лист2!AK6</f>
        <v>0</v>
      </c>
      <c r="AL61" s="19">
        <f>Лист1!$B$34*Лист2!AL6</f>
        <v>0</v>
      </c>
      <c r="AM61" s="19">
        <f>Лист1!$B$34*Лист2!AM6</f>
        <v>0</v>
      </c>
      <c r="AN61" s="19">
        <f>Лист1!$B$34*Лист2!AN6</f>
        <v>0</v>
      </c>
      <c r="AO61" s="19">
        <f>Лист1!$B$34*Лист2!AO6</f>
        <v>0</v>
      </c>
      <c r="AP61" s="19">
        <f>Лист1!$B$34*Лист2!AP6</f>
        <v>0</v>
      </c>
      <c r="AQ61" s="19">
        <f>Лист1!$B$34*Лист2!AQ6</f>
        <v>0</v>
      </c>
      <c r="AR61" s="19">
        <f>Лист1!$B$34*Лист2!AR6</f>
        <v>0</v>
      </c>
      <c r="AS61" s="19">
        <f>Лист1!$B$34*Лист2!AS6</f>
        <v>0</v>
      </c>
      <c r="AT61" s="19"/>
    </row>
    <row r="62" spans="1:46" outlineLevel="1" x14ac:dyDescent="0.35">
      <c r="B62" s="56"/>
      <c r="F62" s="60"/>
      <c r="G62" s="60"/>
      <c r="H62" s="60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</row>
    <row r="63" spans="1:46" outlineLevel="1" x14ac:dyDescent="0.35">
      <c r="B63" s="56" t="s">
        <v>67</v>
      </c>
      <c r="C63" s="22" t="s">
        <v>45</v>
      </c>
      <c r="F63" s="60"/>
      <c r="G63" s="60"/>
      <c r="H63" s="60"/>
      <c r="J63" s="19">
        <f>I66</f>
        <v>0</v>
      </c>
      <c r="K63" s="19">
        <f t="shared" ref="K63:AR63" ca="1" si="16">J66</f>
        <v>29166.666666666668</v>
      </c>
      <c r="L63" s="19">
        <f t="shared" ca="1" si="16"/>
        <v>57847.222222222226</v>
      </c>
      <c r="M63" s="19">
        <f t="shared" ca="1" si="16"/>
        <v>86041.666666666672</v>
      </c>
      <c r="N63" s="19">
        <f t="shared" ca="1" si="16"/>
        <v>84583.333333333343</v>
      </c>
      <c r="O63" s="19">
        <f t="shared" ca="1" si="16"/>
        <v>83125.000000000015</v>
      </c>
      <c r="P63" s="19">
        <f t="shared" ca="1" si="16"/>
        <v>81666.666666666686</v>
      </c>
      <c r="Q63" s="19">
        <f t="shared" ca="1" si="16"/>
        <v>80208.333333333358</v>
      </c>
      <c r="R63" s="19">
        <f t="shared" ca="1" si="16"/>
        <v>78750.000000000029</v>
      </c>
      <c r="S63" s="19">
        <f t="shared" ca="1" si="16"/>
        <v>77291.666666666701</v>
      </c>
      <c r="T63" s="19">
        <f t="shared" ca="1" si="16"/>
        <v>75833.333333333372</v>
      </c>
      <c r="U63" s="19">
        <f t="shared" ca="1" si="16"/>
        <v>74375.000000000044</v>
      </c>
      <c r="V63" s="19">
        <f t="shared" ca="1" si="16"/>
        <v>72916.666666666715</v>
      </c>
      <c r="W63" s="19">
        <f t="shared" ca="1" si="16"/>
        <v>71458.333333333387</v>
      </c>
      <c r="X63" s="19">
        <f t="shared" ca="1" si="16"/>
        <v>70000.000000000058</v>
      </c>
      <c r="Y63" s="19">
        <f t="shared" ca="1" si="16"/>
        <v>68541.66666666673</v>
      </c>
      <c r="Z63" s="19">
        <f t="shared" ca="1" si="16"/>
        <v>67083.333333333401</v>
      </c>
      <c r="AA63" s="19">
        <f t="shared" ca="1" si="16"/>
        <v>65625.000000000073</v>
      </c>
      <c r="AB63" s="19">
        <f t="shared" ca="1" si="16"/>
        <v>64166.666666666737</v>
      </c>
      <c r="AC63" s="19">
        <f t="shared" ca="1" si="16"/>
        <v>62708.333333333401</v>
      </c>
      <c r="AD63" s="19">
        <f t="shared" ca="1" si="16"/>
        <v>61250.000000000065</v>
      </c>
      <c r="AE63" s="19">
        <f t="shared" ca="1" si="16"/>
        <v>59791.66666666673</v>
      </c>
      <c r="AF63" s="19">
        <f t="shared" ca="1" si="16"/>
        <v>58333.333333333394</v>
      </c>
      <c r="AG63" s="19">
        <f t="shared" ca="1" si="16"/>
        <v>56875.000000000058</v>
      </c>
      <c r="AH63" s="19">
        <f t="shared" ca="1" si="16"/>
        <v>55416.666666666722</v>
      </c>
      <c r="AI63" s="19">
        <f t="shared" ca="1" si="16"/>
        <v>53958.333333333387</v>
      </c>
      <c r="AJ63" s="19">
        <f t="shared" ca="1" si="16"/>
        <v>52500.000000000051</v>
      </c>
      <c r="AK63" s="19">
        <f t="shared" ca="1" si="16"/>
        <v>51041.666666666715</v>
      </c>
      <c r="AL63" s="19">
        <f t="shared" ca="1" si="16"/>
        <v>49583.333333333379</v>
      </c>
      <c r="AM63" s="19">
        <f t="shared" ca="1" si="16"/>
        <v>48125.000000000044</v>
      </c>
      <c r="AN63" s="19">
        <f t="shared" ca="1" si="16"/>
        <v>46666.666666666708</v>
      </c>
      <c r="AO63" s="19">
        <f t="shared" ca="1" si="16"/>
        <v>45208.333333333372</v>
      </c>
      <c r="AP63" s="19">
        <f t="shared" ca="1" si="16"/>
        <v>43750.000000000036</v>
      </c>
      <c r="AQ63" s="19">
        <f t="shared" ca="1" si="16"/>
        <v>42291.666666666701</v>
      </c>
      <c r="AR63" s="19">
        <f t="shared" ca="1" si="16"/>
        <v>40833.333333333365</v>
      </c>
      <c r="AS63" s="19">
        <f ca="1">AR66</f>
        <v>39375.000000000029</v>
      </c>
      <c r="AT63" s="19"/>
    </row>
    <row r="64" spans="1:46" outlineLevel="1" x14ac:dyDescent="0.35">
      <c r="B64" s="56" t="s">
        <v>68</v>
      </c>
      <c r="C64" s="22" t="s">
        <v>45</v>
      </c>
      <c r="F64" s="60"/>
      <c r="G64" s="60"/>
      <c r="H64" s="60"/>
      <c r="J64" s="19">
        <f t="shared" ref="J64:AR64" si="17">J61/(1+НДС)</f>
        <v>29166.666666666668</v>
      </c>
      <c r="K64" s="19">
        <f t="shared" si="17"/>
        <v>29166.666666666668</v>
      </c>
      <c r="L64" s="19">
        <f t="shared" si="17"/>
        <v>29166.666666666668</v>
      </c>
      <c r="M64" s="19">
        <f t="shared" si="17"/>
        <v>0</v>
      </c>
      <c r="N64" s="19">
        <f t="shared" si="17"/>
        <v>0</v>
      </c>
      <c r="O64" s="19">
        <f t="shared" si="17"/>
        <v>0</v>
      </c>
      <c r="P64" s="19">
        <f t="shared" si="17"/>
        <v>0</v>
      </c>
      <c r="Q64" s="19">
        <f t="shared" si="17"/>
        <v>0</v>
      </c>
      <c r="R64" s="19">
        <f t="shared" si="17"/>
        <v>0</v>
      </c>
      <c r="S64" s="19">
        <f t="shared" si="17"/>
        <v>0</v>
      </c>
      <c r="T64" s="19">
        <f t="shared" si="17"/>
        <v>0</v>
      </c>
      <c r="U64" s="19">
        <f t="shared" si="17"/>
        <v>0</v>
      </c>
      <c r="V64" s="19">
        <f t="shared" si="17"/>
        <v>0</v>
      </c>
      <c r="W64" s="19">
        <f t="shared" si="17"/>
        <v>0</v>
      </c>
      <c r="X64" s="19">
        <f t="shared" si="17"/>
        <v>0</v>
      </c>
      <c r="Y64" s="19">
        <f t="shared" si="17"/>
        <v>0</v>
      </c>
      <c r="Z64" s="19">
        <f t="shared" si="17"/>
        <v>0</v>
      </c>
      <c r="AA64" s="19">
        <f t="shared" si="17"/>
        <v>0</v>
      </c>
      <c r="AB64" s="19">
        <f t="shared" si="17"/>
        <v>0</v>
      </c>
      <c r="AC64" s="19">
        <f t="shared" si="17"/>
        <v>0</v>
      </c>
      <c r="AD64" s="19">
        <f t="shared" si="17"/>
        <v>0</v>
      </c>
      <c r="AE64" s="19">
        <f t="shared" si="17"/>
        <v>0</v>
      </c>
      <c r="AF64" s="19">
        <f t="shared" si="17"/>
        <v>0</v>
      </c>
      <c r="AG64" s="19">
        <f t="shared" si="17"/>
        <v>0</v>
      </c>
      <c r="AH64" s="19">
        <f t="shared" si="17"/>
        <v>0</v>
      </c>
      <c r="AI64" s="19">
        <f t="shared" si="17"/>
        <v>0</v>
      </c>
      <c r="AJ64" s="19">
        <f t="shared" si="17"/>
        <v>0</v>
      </c>
      <c r="AK64" s="19">
        <f t="shared" si="17"/>
        <v>0</v>
      </c>
      <c r="AL64" s="19">
        <f t="shared" si="17"/>
        <v>0</v>
      </c>
      <c r="AM64" s="19">
        <f t="shared" si="17"/>
        <v>0</v>
      </c>
      <c r="AN64" s="19">
        <f t="shared" si="17"/>
        <v>0</v>
      </c>
      <c r="AO64" s="19">
        <f t="shared" si="17"/>
        <v>0</v>
      </c>
      <c r="AP64" s="19">
        <f t="shared" si="17"/>
        <v>0</v>
      </c>
      <c r="AQ64" s="19">
        <f t="shared" si="17"/>
        <v>0</v>
      </c>
      <c r="AR64" s="19">
        <f t="shared" si="17"/>
        <v>0</v>
      </c>
      <c r="AS64" s="19">
        <f>AS61/(1+НДС)</f>
        <v>0</v>
      </c>
      <c r="AT64" s="19"/>
    </row>
    <row r="65" spans="2:46" outlineLevel="1" x14ac:dyDescent="0.35">
      <c r="B65" s="56" t="s">
        <v>48</v>
      </c>
      <c r="C65" s="22" t="s">
        <v>45</v>
      </c>
      <c r="F65" s="60"/>
      <c r="G65" s="60"/>
      <c r="H65" s="60"/>
      <c r="J65" s="19">
        <f ca="1">(Лист1!$B$34/(1+НДС))/(Лист1!$B$35*12)*Лист2!J7</f>
        <v>0</v>
      </c>
      <c r="K65" s="19">
        <f ca="1">(Лист1!$B$34/(1+НДС))/(Лист1!$B$35*12)*Лист2!K7</f>
        <v>486.11111111111114</v>
      </c>
      <c r="L65" s="19">
        <f ca="1">(Лист1!$B$34/(1+НДС))/(Лист1!$B$35*12)*Лист2!L7</f>
        <v>972.22222222222229</v>
      </c>
      <c r="M65" s="19">
        <f ca="1">(Лист1!$B$34/(1+НДС))/(Лист1!$B$35*12)*Лист2!M7</f>
        <v>1458.3333333333335</v>
      </c>
      <c r="N65" s="19">
        <f ca="1">(Лист1!$B$34/(1+НДС))/(Лист1!$B$35*12)*Лист2!N7</f>
        <v>1458.3333333333335</v>
      </c>
      <c r="O65" s="19">
        <f ca="1">(Лист1!$B$34/(1+НДС))/(Лист1!$B$35*12)*Лист2!O7</f>
        <v>1458.3333333333335</v>
      </c>
      <c r="P65" s="19">
        <f ca="1">(Лист1!$B$34/(1+НДС))/(Лист1!$B$35*12)*Лист2!P7</f>
        <v>1458.3333333333335</v>
      </c>
      <c r="Q65" s="19">
        <f ca="1">(Лист1!$B$34/(1+НДС))/(Лист1!$B$35*12)*Лист2!Q7</f>
        <v>1458.3333333333335</v>
      </c>
      <c r="R65" s="19">
        <f ca="1">(Лист1!$B$34/(1+НДС))/(Лист1!$B$35*12)*Лист2!R7</f>
        <v>1458.3333333333335</v>
      </c>
      <c r="S65" s="19">
        <f ca="1">(Лист1!$B$34/(1+НДС))/(Лист1!$B$35*12)*Лист2!S7</f>
        <v>1458.3333333333335</v>
      </c>
      <c r="T65" s="19">
        <f ca="1">(Лист1!$B$34/(1+НДС))/(Лист1!$B$35*12)*Лист2!T7</f>
        <v>1458.3333333333335</v>
      </c>
      <c r="U65" s="19">
        <f ca="1">(Лист1!$B$34/(1+НДС))/(Лист1!$B$35*12)*Лист2!U7</f>
        <v>1458.3333333333335</v>
      </c>
      <c r="V65" s="19">
        <f ca="1">(Лист1!$B$34/(1+НДС))/(Лист1!$B$35*12)*Лист2!V7</f>
        <v>1458.3333333333335</v>
      </c>
      <c r="W65" s="19">
        <f ca="1">(Лист1!$B$34/(1+НДС))/(Лист1!$B$35*12)*Лист2!W7</f>
        <v>1458.3333333333335</v>
      </c>
      <c r="X65" s="19">
        <f ca="1">(Лист1!$B$34/(1+НДС))/(Лист1!$B$35*12)*Лист2!X7</f>
        <v>1458.3333333333335</v>
      </c>
      <c r="Y65" s="19">
        <f ca="1">(Лист1!$B$34/(1+НДС))/(Лист1!$B$35*12)*Лист2!Y7</f>
        <v>1458.3333333333335</v>
      </c>
      <c r="Z65" s="19">
        <f ca="1">(Лист1!$B$34/(1+НДС))/(Лист1!$B$35*12)*Лист2!Z7</f>
        <v>1458.3333333333335</v>
      </c>
      <c r="AA65" s="19">
        <f ca="1">(Лист1!$B$34/(1+НДС))/(Лист1!$B$35*12)*Лист2!AA7</f>
        <v>1458.3333333333335</v>
      </c>
      <c r="AB65" s="19">
        <f ca="1">(Лист1!$B$34/(1+НДС))/(Лист1!$B$35*12)*Лист2!AB7</f>
        <v>1458.3333333333335</v>
      </c>
      <c r="AC65" s="19">
        <f ca="1">(Лист1!$B$34/(1+НДС))/(Лист1!$B$35*12)*Лист2!AC7</f>
        <v>1458.3333333333335</v>
      </c>
      <c r="AD65" s="19">
        <f ca="1">(Лист1!$B$34/(1+НДС))/(Лист1!$B$35*12)*Лист2!AD7</f>
        <v>1458.3333333333335</v>
      </c>
      <c r="AE65" s="19">
        <f ca="1">(Лист1!$B$34/(1+НДС))/(Лист1!$B$35*12)*Лист2!AE7</f>
        <v>1458.3333333333335</v>
      </c>
      <c r="AF65" s="19">
        <f ca="1">(Лист1!$B$34/(1+НДС))/(Лист1!$B$35*12)*Лист2!AF7</f>
        <v>1458.3333333333335</v>
      </c>
      <c r="AG65" s="19">
        <f ca="1">(Лист1!$B$34/(1+НДС))/(Лист1!$B$35*12)*Лист2!AG7</f>
        <v>1458.3333333333335</v>
      </c>
      <c r="AH65" s="19">
        <f ca="1">(Лист1!$B$34/(1+НДС))/(Лист1!$B$35*12)*Лист2!AH7</f>
        <v>1458.3333333333335</v>
      </c>
      <c r="AI65" s="19">
        <f ca="1">(Лист1!$B$34/(1+НДС))/(Лист1!$B$35*12)*Лист2!AI7</f>
        <v>1458.3333333333335</v>
      </c>
      <c r="AJ65" s="19">
        <f ca="1">(Лист1!$B$34/(1+НДС))/(Лист1!$B$35*12)*Лист2!AJ7</f>
        <v>1458.3333333333335</v>
      </c>
      <c r="AK65" s="19">
        <f ca="1">(Лист1!$B$34/(1+НДС))/(Лист1!$B$35*12)*Лист2!AK7</f>
        <v>1458.3333333333335</v>
      </c>
      <c r="AL65" s="19">
        <f ca="1">(Лист1!$B$34/(1+НДС))/(Лист1!$B$35*12)*Лист2!AL7</f>
        <v>1458.3333333333335</v>
      </c>
      <c r="AM65" s="19">
        <f ca="1">(Лист1!$B$34/(1+НДС))/(Лист1!$B$35*12)*Лист2!AM7</f>
        <v>1458.3333333333335</v>
      </c>
      <c r="AN65" s="19">
        <f ca="1">(Лист1!$B$34/(1+НДС))/(Лист1!$B$35*12)*Лист2!AN7</f>
        <v>1458.3333333333335</v>
      </c>
      <c r="AO65" s="19">
        <f ca="1">(Лист1!$B$34/(1+НДС))/(Лист1!$B$35*12)*Лист2!AO7</f>
        <v>1458.3333333333335</v>
      </c>
      <c r="AP65" s="19">
        <f ca="1">(Лист1!$B$34/(1+НДС))/(Лист1!$B$35*12)*Лист2!AP7</f>
        <v>1458.3333333333335</v>
      </c>
      <c r="AQ65" s="19">
        <f ca="1">(Лист1!$B$34/(1+НДС))/(Лист1!$B$35*12)*Лист2!AQ7</f>
        <v>1458.3333333333335</v>
      </c>
      <c r="AR65" s="19">
        <f ca="1">(Лист1!$B$34/(1+НДС))/(Лист1!$B$35*12)*Лист2!AR7</f>
        <v>1458.3333333333335</v>
      </c>
      <c r="AS65" s="19">
        <f ca="1">(Лист1!$B$34/(1+НДС))/(Лист1!$B$35*12)*Лист2!AS7</f>
        <v>1458.3333333333335</v>
      </c>
      <c r="AT65" s="19"/>
    </row>
    <row r="66" spans="2:46" outlineLevel="1" x14ac:dyDescent="0.35">
      <c r="B66" s="56" t="s">
        <v>69</v>
      </c>
      <c r="C66" s="22" t="s">
        <v>45</v>
      </c>
      <c r="F66" s="60"/>
      <c r="G66" s="60"/>
      <c r="H66" s="60"/>
      <c r="J66" s="19">
        <f ca="1">J63+J64-J65</f>
        <v>29166.666666666668</v>
      </c>
      <c r="K66" s="19">
        <f t="shared" ref="K66:M66" ca="1" si="18">K63+K64-K65</f>
        <v>57847.222222222226</v>
      </c>
      <c r="L66" s="19">
        <f t="shared" ca="1" si="18"/>
        <v>86041.666666666672</v>
      </c>
      <c r="M66" s="19">
        <f t="shared" ca="1" si="18"/>
        <v>84583.333333333343</v>
      </c>
      <c r="N66" s="19">
        <f t="shared" ref="N66:AR66" ca="1" si="19">N63+N64-N65</f>
        <v>83125.000000000015</v>
      </c>
      <c r="O66" s="19">
        <f t="shared" ca="1" si="19"/>
        <v>81666.666666666686</v>
      </c>
      <c r="P66" s="19">
        <f t="shared" ca="1" si="19"/>
        <v>80208.333333333358</v>
      </c>
      <c r="Q66" s="19">
        <f t="shared" ca="1" si="19"/>
        <v>78750.000000000029</v>
      </c>
      <c r="R66" s="19">
        <f t="shared" ca="1" si="19"/>
        <v>77291.666666666701</v>
      </c>
      <c r="S66" s="19">
        <f t="shared" ca="1" si="19"/>
        <v>75833.333333333372</v>
      </c>
      <c r="T66" s="19">
        <f t="shared" ca="1" si="19"/>
        <v>74375.000000000044</v>
      </c>
      <c r="U66" s="19">
        <f t="shared" ca="1" si="19"/>
        <v>72916.666666666715</v>
      </c>
      <c r="V66" s="19">
        <f t="shared" ca="1" si="19"/>
        <v>71458.333333333387</v>
      </c>
      <c r="W66" s="19">
        <f t="shared" ca="1" si="19"/>
        <v>70000.000000000058</v>
      </c>
      <c r="X66" s="19">
        <f t="shared" ca="1" si="19"/>
        <v>68541.66666666673</v>
      </c>
      <c r="Y66" s="19">
        <f t="shared" ca="1" si="19"/>
        <v>67083.333333333401</v>
      </c>
      <c r="Z66" s="19">
        <f t="shared" ca="1" si="19"/>
        <v>65625.000000000073</v>
      </c>
      <c r="AA66" s="19">
        <f t="shared" ca="1" si="19"/>
        <v>64166.666666666737</v>
      </c>
      <c r="AB66" s="19">
        <f t="shared" ca="1" si="19"/>
        <v>62708.333333333401</v>
      </c>
      <c r="AC66" s="19">
        <f t="shared" ca="1" si="19"/>
        <v>61250.000000000065</v>
      </c>
      <c r="AD66" s="19">
        <f t="shared" ca="1" si="19"/>
        <v>59791.66666666673</v>
      </c>
      <c r="AE66" s="19">
        <f t="shared" ca="1" si="19"/>
        <v>58333.333333333394</v>
      </c>
      <c r="AF66" s="19">
        <f t="shared" ca="1" si="19"/>
        <v>56875.000000000058</v>
      </c>
      <c r="AG66" s="19">
        <f t="shared" ca="1" si="19"/>
        <v>55416.666666666722</v>
      </c>
      <c r="AH66" s="19">
        <f t="shared" ca="1" si="19"/>
        <v>53958.333333333387</v>
      </c>
      <c r="AI66" s="19">
        <f t="shared" ca="1" si="19"/>
        <v>52500.000000000051</v>
      </c>
      <c r="AJ66" s="19">
        <f t="shared" ca="1" si="19"/>
        <v>51041.666666666715</v>
      </c>
      <c r="AK66" s="19">
        <f t="shared" ca="1" si="19"/>
        <v>49583.333333333379</v>
      </c>
      <c r="AL66" s="19">
        <f t="shared" ca="1" si="19"/>
        <v>48125.000000000044</v>
      </c>
      <c r="AM66" s="19">
        <f t="shared" ca="1" si="19"/>
        <v>46666.666666666708</v>
      </c>
      <c r="AN66" s="19">
        <f t="shared" ca="1" si="19"/>
        <v>45208.333333333372</v>
      </c>
      <c r="AO66" s="19">
        <f t="shared" ca="1" si="19"/>
        <v>43750.000000000036</v>
      </c>
      <c r="AP66" s="19">
        <f t="shared" ca="1" si="19"/>
        <v>42291.666666666701</v>
      </c>
      <c r="AQ66" s="19">
        <f t="shared" ca="1" si="19"/>
        <v>40833.333333333365</v>
      </c>
      <c r="AR66" s="19">
        <f t="shared" ca="1" si="19"/>
        <v>39375.000000000029</v>
      </c>
      <c r="AS66" s="19">
        <f ca="1">AS63+AS64-AS65</f>
        <v>37916.666666666693</v>
      </c>
      <c r="AT66" s="19"/>
    </row>
    <row r="67" spans="2:46" x14ac:dyDescent="0.35">
      <c r="B67" s="56"/>
      <c r="F67" s="60"/>
      <c r="G67" s="60"/>
      <c r="H67" s="60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</row>
    <row r="68" spans="2:46" s="11" customFormat="1" x14ac:dyDescent="0.35">
      <c r="B68" s="55" t="s">
        <v>70</v>
      </c>
      <c r="C68" s="23"/>
      <c r="D68" s="23"/>
      <c r="E68" s="23"/>
      <c r="F68" s="61"/>
      <c r="G68" s="61"/>
      <c r="H68" s="61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</row>
    <row r="69" spans="2:46" s="26" customFormat="1" outlineLevel="1" x14ac:dyDescent="0.35">
      <c r="B69" s="57"/>
      <c r="C69" s="27"/>
      <c r="D69" s="27"/>
      <c r="E69" s="23"/>
      <c r="F69" s="63"/>
      <c r="G69" s="63"/>
      <c r="H69" s="63"/>
      <c r="I69" s="11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</row>
    <row r="70" spans="2:46" outlineLevel="1" x14ac:dyDescent="0.35">
      <c r="B70" s="56" t="s">
        <v>71</v>
      </c>
      <c r="C70" s="22" t="s">
        <v>45</v>
      </c>
      <c r="F70" s="60"/>
      <c r="G70" s="60"/>
      <c r="H70" s="60"/>
      <c r="J70" s="19">
        <f>I74</f>
        <v>0</v>
      </c>
      <c r="K70" s="19">
        <f t="shared" ref="K70:AS70" ca="1" si="20">J74</f>
        <v>7186.666666666667</v>
      </c>
      <c r="L70" s="19">
        <f t="shared" ca="1" si="20"/>
        <v>14805.066666666669</v>
      </c>
      <c r="M70" s="19">
        <f t="shared" ca="1" si="20"/>
        <v>22372.53333333334</v>
      </c>
      <c r="N70" s="19">
        <f t="shared" ca="1" si="20"/>
        <v>22294.933333333342</v>
      </c>
      <c r="O70" s="19">
        <f t="shared" ca="1" si="20"/>
        <v>20781.600000000006</v>
      </c>
      <c r="P70" s="19">
        <f t="shared" ca="1" si="20"/>
        <v>18315.200000000012</v>
      </c>
      <c r="Q70" s="19">
        <f t="shared" ca="1" si="20"/>
        <v>15303.200000000012</v>
      </c>
      <c r="R70" s="19">
        <f t="shared" ca="1" si="20"/>
        <v>12291.200000000012</v>
      </c>
      <c r="S70" s="19">
        <f t="shared" ca="1" si="20"/>
        <v>9279.2000000000116</v>
      </c>
      <c r="T70" s="19">
        <f t="shared" ca="1" si="20"/>
        <v>6267.2000000000153</v>
      </c>
      <c r="U70" s="19">
        <f t="shared" ca="1" si="20"/>
        <v>3255.2000000000189</v>
      </c>
      <c r="V70" s="19">
        <f t="shared" ca="1" si="20"/>
        <v>243.20000000002256</v>
      </c>
      <c r="W70" s="19">
        <f t="shared" ca="1" si="20"/>
        <v>0</v>
      </c>
      <c r="X70" s="19">
        <f t="shared" ca="1" si="20"/>
        <v>0</v>
      </c>
      <c r="Y70" s="19">
        <f t="shared" ca="1" si="20"/>
        <v>0</v>
      </c>
      <c r="Z70" s="19">
        <f t="shared" ca="1" si="20"/>
        <v>0</v>
      </c>
      <c r="AA70" s="19">
        <f t="shared" ca="1" si="20"/>
        <v>0</v>
      </c>
      <c r="AB70" s="19">
        <f t="shared" ca="1" si="20"/>
        <v>0</v>
      </c>
      <c r="AC70" s="19">
        <f t="shared" ca="1" si="20"/>
        <v>0</v>
      </c>
      <c r="AD70" s="19">
        <f t="shared" ca="1" si="20"/>
        <v>0</v>
      </c>
      <c r="AE70" s="19">
        <f t="shared" ca="1" si="20"/>
        <v>0</v>
      </c>
      <c r="AF70" s="19">
        <f t="shared" ca="1" si="20"/>
        <v>0</v>
      </c>
      <c r="AG70" s="19">
        <f t="shared" ca="1" si="20"/>
        <v>0</v>
      </c>
      <c r="AH70" s="19">
        <f t="shared" ca="1" si="20"/>
        <v>0</v>
      </c>
      <c r="AI70" s="19">
        <f t="shared" ca="1" si="20"/>
        <v>0</v>
      </c>
      <c r="AJ70" s="19">
        <f t="shared" ca="1" si="20"/>
        <v>0</v>
      </c>
      <c r="AK70" s="19">
        <f t="shared" ca="1" si="20"/>
        <v>0</v>
      </c>
      <c r="AL70" s="19">
        <f t="shared" ca="1" si="20"/>
        <v>0</v>
      </c>
      <c r="AM70" s="19">
        <f t="shared" ca="1" si="20"/>
        <v>0</v>
      </c>
      <c r="AN70" s="19">
        <f t="shared" ca="1" si="20"/>
        <v>0</v>
      </c>
      <c r="AO70" s="19">
        <f t="shared" ca="1" si="20"/>
        <v>0</v>
      </c>
      <c r="AP70" s="19">
        <f t="shared" ca="1" si="20"/>
        <v>0</v>
      </c>
      <c r="AQ70" s="19">
        <f t="shared" ca="1" si="20"/>
        <v>0</v>
      </c>
      <c r="AR70" s="19">
        <f t="shared" ca="1" si="20"/>
        <v>0</v>
      </c>
      <c r="AS70" s="19">
        <f t="shared" ca="1" si="20"/>
        <v>0</v>
      </c>
      <c r="AT70" s="19"/>
    </row>
    <row r="71" spans="2:46" outlineLevel="1" x14ac:dyDescent="0.35">
      <c r="B71" s="56" t="s">
        <v>72</v>
      </c>
      <c r="C71" s="22" t="s">
        <v>45</v>
      </c>
      <c r="F71" s="60"/>
      <c r="G71" s="60"/>
      <c r="H71" s="60"/>
      <c r="J71" s="19">
        <f ca="1">(J19*НДС)/(1+НДС)</f>
        <v>0</v>
      </c>
      <c r="K71" s="19">
        <f ca="1">(K19*НДС)/(1+НДС)</f>
        <v>3200</v>
      </c>
      <c r="L71" s="19">
        <f ca="1">(L19*НДС)/(1+НДС)</f>
        <v>8400</v>
      </c>
      <c r="M71" s="19">
        <f ca="1">(M19*НДС)/(1+НДС)</f>
        <v>15200</v>
      </c>
      <c r="N71" s="19">
        <f ca="1">(N19*НДС)/(1+НДС)</f>
        <v>20000</v>
      </c>
      <c r="O71" s="19">
        <f ca="1">(O19*НДС)/(1+НДС)</f>
        <v>22800</v>
      </c>
      <c r="P71" s="19">
        <f ca="1">(P19*НДС)/(1+НДС)</f>
        <v>24000</v>
      </c>
      <c r="Q71" s="19">
        <f ca="1">(Q19*НДС)/(1+НДС)</f>
        <v>24000</v>
      </c>
      <c r="R71" s="19">
        <f ca="1">(R19*НДС)/(1+НДС)</f>
        <v>24000</v>
      </c>
      <c r="S71" s="19">
        <f ca="1">(S19*НДС)/(1+НДС)</f>
        <v>24000</v>
      </c>
      <c r="T71" s="19">
        <f ca="1">(T19*НДС)/(1+НДС)</f>
        <v>24000</v>
      </c>
      <c r="U71" s="19">
        <f ca="1">(U19*НДС)/(1+НДС)</f>
        <v>24000</v>
      </c>
      <c r="V71" s="19">
        <f ca="1">(V19*НДС)/(1+НДС)</f>
        <v>24000</v>
      </c>
      <c r="W71" s="19">
        <f ca="1">(W19*НДС)/(1+НДС)</f>
        <v>24000</v>
      </c>
      <c r="X71" s="19">
        <f ca="1">(X19*НДС)/(1+НДС)</f>
        <v>24000</v>
      </c>
      <c r="Y71" s="19">
        <f ca="1">(Y19*НДС)/(1+НДС)</f>
        <v>24000</v>
      </c>
      <c r="Z71" s="19">
        <f ca="1">(Z19*НДС)/(1+НДС)</f>
        <v>24000</v>
      </c>
      <c r="AA71" s="19">
        <f ca="1">(AA19*НДС)/(1+НДС)</f>
        <v>24000</v>
      </c>
      <c r="AB71" s="19">
        <f ca="1">(AB19*НДС)/(1+НДС)</f>
        <v>24000</v>
      </c>
      <c r="AC71" s="19">
        <f ca="1">(AC19*НДС)/(1+НДС)</f>
        <v>24000</v>
      </c>
      <c r="AD71" s="19">
        <f ca="1">(AD19*НДС)/(1+НДС)</f>
        <v>24000</v>
      </c>
      <c r="AE71" s="19">
        <f ca="1">(AE19*НДС)/(1+НДС)</f>
        <v>24000</v>
      </c>
      <c r="AF71" s="19">
        <f ca="1">(AF19*НДС)/(1+НДС)</f>
        <v>24000</v>
      </c>
      <c r="AG71" s="19">
        <f ca="1">(AG19*НДС)/(1+НДС)</f>
        <v>24000</v>
      </c>
      <c r="AH71" s="19">
        <f ca="1">(AH19*НДС)/(1+НДС)</f>
        <v>24000</v>
      </c>
      <c r="AI71" s="19">
        <f ca="1">(AI19*НДС)/(1+НДС)</f>
        <v>24000</v>
      </c>
      <c r="AJ71" s="19">
        <f ca="1">(AJ19*НДС)/(1+НДС)</f>
        <v>24000</v>
      </c>
      <c r="AK71" s="19">
        <f ca="1">(AK19*НДС)/(1+НДС)</f>
        <v>24000</v>
      </c>
      <c r="AL71" s="19">
        <f ca="1">(AL19*НДС)/(1+НДС)</f>
        <v>24000</v>
      </c>
      <c r="AM71" s="19">
        <f ca="1">(AM19*НДС)/(1+НДС)</f>
        <v>24000</v>
      </c>
      <c r="AN71" s="19">
        <f ca="1">(AN19*НДС)/(1+НДС)</f>
        <v>24000</v>
      </c>
      <c r="AO71" s="19">
        <f ca="1">(AO19*НДС)/(1+НДС)</f>
        <v>24000</v>
      </c>
      <c r="AP71" s="19">
        <f ca="1">(AP19*НДС)/(1+НДС)</f>
        <v>24000</v>
      </c>
      <c r="AQ71" s="19">
        <f ca="1">(AQ19*НДС)/(1+НДС)</f>
        <v>24000</v>
      </c>
      <c r="AR71" s="19">
        <f ca="1">(AR19*НДС)/(1+НДС)</f>
        <v>24000</v>
      </c>
      <c r="AS71" s="19">
        <f ca="1">(AS19*НДС)/(1+НДС)</f>
        <v>24000</v>
      </c>
      <c r="AT71" s="19"/>
    </row>
    <row r="72" spans="2:46" outlineLevel="1" x14ac:dyDescent="0.35">
      <c r="B72" s="56" t="s">
        <v>73</v>
      </c>
      <c r="C72" s="22" t="s">
        <v>45</v>
      </c>
      <c r="F72" s="60"/>
      <c r="G72" s="60"/>
      <c r="H72" s="60"/>
      <c r="J72" s="19">
        <f ca="1">((J55+J25+J61+J24)*НДС)/(1+НДС)</f>
        <v>7186.666666666667</v>
      </c>
      <c r="K72" s="19">
        <f ca="1">((K55+K25+K61+K24)*НДС)/(1+НДС)</f>
        <v>10818.400000000001</v>
      </c>
      <c r="L72" s="19">
        <f ca="1">((L55+L25+L61+L24)*НДС)/(1+НДС)</f>
        <v>15967.466666666669</v>
      </c>
      <c r="M72" s="19">
        <f ca="1">((M55+M25+M61+M24)*НДС)/(1+НДС)</f>
        <v>15122.400000000001</v>
      </c>
      <c r="N72" s="19">
        <f ca="1">((N55+N25+N61+N24)*НДС)/(1+НДС)</f>
        <v>18486.666666666668</v>
      </c>
      <c r="O72" s="19">
        <f ca="1">((O55+O25+O61+O24)*НДС)/(1+НДС)</f>
        <v>20333.600000000002</v>
      </c>
      <c r="P72" s="19">
        <f ca="1">((P55+P25+P61+P24)*НДС)/(1+НДС)</f>
        <v>20988.000000000004</v>
      </c>
      <c r="Q72" s="19">
        <f ca="1">((Q55+Q25+Q61+Q24)*НДС)/(1+НДС)</f>
        <v>20988.000000000004</v>
      </c>
      <c r="R72" s="19">
        <f ca="1">((R55+R25+R61+R24)*НДС)/(1+НДС)</f>
        <v>20988.000000000004</v>
      </c>
      <c r="S72" s="19">
        <f ca="1">((S55+S25+S61+S24)*НДС)/(1+НДС)</f>
        <v>20988.000000000004</v>
      </c>
      <c r="T72" s="19">
        <f ca="1">((T55+T25+T61+T24)*НДС)/(1+НДС)</f>
        <v>20988.000000000004</v>
      </c>
      <c r="U72" s="19">
        <f ca="1">((U55+U25+U61+U24)*НДС)/(1+НДС)</f>
        <v>20988.000000000004</v>
      </c>
      <c r="V72" s="19">
        <f ca="1">((V55+V25+V61+V24)*НДС)/(1+НДС)</f>
        <v>20988.000000000004</v>
      </c>
      <c r="W72" s="19">
        <f ca="1">((W55+W25+W61+W24)*НДС)/(1+НДС)</f>
        <v>20988.000000000004</v>
      </c>
      <c r="X72" s="19">
        <f ca="1">((X55+X25+X61+X24)*НДС)/(1+НДС)</f>
        <v>20988.000000000004</v>
      </c>
      <c r="Y72" s="19">
        <f ca="1">((Y55+Y25+Y61+Y24)*НДС)/(1+НДС)</f>
        <v>20988.000000000004</v>
      </c>
      <c r="Z72" s="19">
        <f ca="1">((Z55+Z25+Z61+Z24)*НДС)/(1+НДС)</f>
        <v>20988.000000000004</v>
      </c>
      <c r="AA72" s="19">
        <f ca="1">((AA55+AA25+AA61+AA24)*НДС)/(1+НДС)</f>
        <v>20988.000000000004</v>
      </c>
      <c r="AB72" s="19">
        <f ca="1">((AB55+AB25+AB61+AB24)*НДС)/(1+НДС)</f>
        <v>20988.000000000004</v>
      </c>
      <c r="AC72" s="19">
        <f ca="1">((AC55+AC25+AC61+AC24)*НДС)/(1+НДС)</f>
        <v>20988.000000000004</v>
      </c>
      <c r="AD72" s="19">
        <f ca="1">((AD55+AD25+AD61+AD24)*НДС)/(1+НДС)</f>
        <v>20988.000000000004</v>
      </c>
      <c r="AE72" s="19">
        <f ca="1">((AE55+AE25+AE61+AE24)*НДС)/(1+НДС)</f>
        <v>20988.000000000004</v>
      </c>
      <c r="AF72" s="19">
        <f ca="1">((AF55+AF25+AF61+AF24)*НДС)/(1+НДС)</f>
        <v>20988.000000000004</v>
      </c>
      <c r="AG72" s="19">
        <f ca="1">((AG55+AG25+AG61+AG24)*НДС)/(1+НДС)</f>
        <v>20988.000000000004</v>
      </c>
      <c r="AH72" s="19">
        <f ca="1">((AH55+AH25+AH61+AH24)*НДС)/(1+НДС)</f>
        <v>20988.000000000004</v>
      </c>
      <c r="AI72" s="19">
        <f ca="1">((AI55+AI25+AI61+AI24)*НДС)/(1+НДС)</f>
        <v>20988.000000000004</v>
      </c>
      <c r="AJ72" s="19">
        <f ca="1">((AJ55+AJ25+AJ61+AJ24)*НДС)/(1+НДС)</f>
        <v>20988.000000000004</v>
      </c>
      <c r="AK72" s="19">
        <f ca="1">((AK55+AK25+AK61+AK24)*НДС)/(1+НДС)</f>
        <v>20988.000000000004</v>
      </c>
      <c r="AL72" s="19">
        <f ca="1">((AL55+AL25+AL61+AL24)*НДС)/(1+НДС)</f>
        <v>20988.000000000004</v>
      </c>
      <c r="AM72" s="19">
        <f ca="1">((AM55+AM25+AM61+AM24)*НДС)/(1+НДС)</f>
        <v>20988.000000000004</v>
      </c>
      <c r="AN72" s="19">
        <f ca="1">((AN55+AN25+AN61+AN24)*НДС)/(1+НДС)</f>
        <v>20988.000000000004</v>
      </c>
      <c r="AO72" s="19">
        <f ca="1">((AO55+AO25+AO61+AO24)*НДС)/(1+НДС)</f>
        <v>20988.000000000004</v>
      </c>
      <c r="AP72" s="19">
        <f ca="1">((AP55+AP25+AP61+AP24)*НДС)/(1+НДС)</f>
        <v>20988.000000000004</v>
      </c>
      <c r="AQ72" s="19">
        <f ca="1">((AQ55+AQ25+AQ61+AQ24)*НДС)/(1+НДС)</f>
        <v>20988.000000000004</v>
      </c>
      <c r="AR72" s="19">
        <f ca="1">((AR55+AR25+AR61+AR24)*НДС)/(1+НДС)</f>
        <v>20988.000000000004</v>
      </c>
      <c r="AS72" s="19">
        <f ca="1">((AS55+AS25+AS61+AS24)*НДС)/(1+НДС)</f>
        <v>20988.000000000004</v>
      </c>
      <c r="AT72" s="19"/>
    </row>
    <row r="73" spans="2:46" outlineLevel="1" x14ac:dyDescent="0.35">
      <c r="B73" s="56" t="s">
        <v>74</v>
      </c>
      <c r="C73" s="22" t="s">
        <v>45</v>
      </c>
      <c r="F73" s="60"/>
      <c r="G73" s="60"/>
      <c r="H73" s="60"/>
      <c r="J73" s="19">
        <f ca="1">IF(J70+J72-J71&lt;0,-(J70+J72-J71),0)</f>
        <v>0</v>
      </c>
      <c r="K73" s="19">
        <f t="shared" ref="K73:AS73" ca="1" si="21">IF(K70+K72-K71&lt;0,-(K70+K72-K71),0)</f>
        <v>0</v>
      </c>
      <c r="L73" s="19">
        <f t="shared" ca="1" si="21"/>
        <v>0</v>
      </c>
      <c r="M73" s="19">
        <f t="shared" ca="1" si="21"/>
        <v>0</v>
      </c>
      <c r="N73" s="19">
        <f t="shared" ca="1" si="21"/>
        <v>0</v>
      </c>
      <c r="O73" s="19">
        <f t="shared" ca="1" si="21"/>
        <v>0</v>
      </c>
      <c r="P73" s="19">
        <f t="shared" ca="1" si="21"/>
        <v>0</v>
      </c>
      <c r="Q73" s="19">
        <f t="shared" ca="1" si="21"/>
        <v>0</v>
      </c>
      <c r="R73" s="19">
        <f t="shared" ca="1" si="21"/>
        <v>0</v>
      </c>
      <c r="S73" s="19">
        <f t="shared" ca="1" si="21"/>
        <v>0</v>
      </c>
      <c r="T73" s="19">
        <f t="shared" ca="1" si="21"/>
        <v>0</v>
      </c>
      <c r="U73" s="19">
        <f t="shared" ca="1" si="21"/>
        <v>0</v>
      </c>
      <c r="V73" s="19">
        <f t="shared" ca="1" si="21"/>
        <v>2768.7999999999738</v>
      </c>
      <c r="W73" s="19">
        <f t="shared" ca="1" si="21"/>
        <v>3011.9999999999964</v>
      </c>
      <c r="X73" s="19">
        <f t="shared" ca="1" si="21"/>
        <v>3011.9999999999964</v>
      </c>
      <c r="Y73" s="19">
        <f t="shared" ca="1" si="21"/>
        <v>3011.9999999999964</v>
      </c>
      <c r="Z73" s="19">
        <f t="shared" ca="1" si="21"/>
        <v>3011.9999999999964</v>
      </c>
      <c r="AA73" s="19">
        <f t="shared" ca="1" si="21"/>
        <v>3011.9999999999964</v>
      </c>
      <c r="AB73" s="19">
        <f t="shared" ca="1" si="21"/>
        <v>3011.9999999999964</v>
      </c>
      <c r="AC73" s="19">
        <f t="shared" ca="1" si="21"/>
        <v>3011.9999999999964</v>
      </c>
      <c r="AD73" s="19">
        <f t="shared" ca="1" si="21"/>
        <v>3011.9999999999964</v>
      </c>
      <c r="AE73" s="19">
        <f t="shared" ca="1" si="21"/>
        <v>3011.9999999999964</v>
      </c>
      <c r="AF73" s="19">
        <f t="shared" ca="1" si="21"/>
        <v>3011.9999999999964</v>
      </c>
      <c r="AG73" s="19">
        <f t="shared" ca="1" si="21"/>
        <v>3011.9999999999964</v>
      </c>
      <c r="AH73" s="19">
        <f t="shared" ca="1" si="21"/>
        <v>3011.9999999999964</v>
      </c>
      <c r="AI73" s="19">
        <f t="shared" ca="1" si="21"/>
        <v>3011.9999999999964</v>
      </c>
      <c r="AJ73" s="19">
        <f t="shared" ca="1" si="21"/>
        <v>3011.9999999999964</v>
      </c>
      <c r="AK73" s="19">
        <f t="shared" ca="1" si="21"/>
        <v>3011.9999999999964</v>
      </c>
      <c r="AL73" s="19">
        <f t="shared" ca="1" si="21"/>
        <v>3011.9999999999964</v>
      </c>
      <c r="AM73" s="19">
        <f t="shared" ca="1" si="21"/>
        <v>3011.9999999999964</v>
      </c>
      <c r="AN73" s="19">
        <f t="shared" ca="1" si="21"/>
        <v>3011.9999999999964</v>
      </c>
      <c r="AO73" s="19">
        <f t="shared" ca="1" si="21"/>
        <v>3011.9999999999964</v>
      </c>
      <c r="AP73" s="19">
        <f t="shared" ca="1" si="21"/>
        <v>3011.9999999999964</v>
      </c>
      <c r="AQ73" s="19">
        <f t="shared" ca="1" si="21"/>
        <v>3011.9999999999964</v>
      </c>
      <c r="AR73" s="19">
        <f t="shared" ca="1" si="21"/>
        <v>3011.9999999999964</v>
      </c>
      <c r="AS73" s="19">
        <f t="shared" ca="1" si="21"/>
        <v>3011.9999999999964</v>
      </c>
      <c r="AT73" s="19"/>
    </row>
    <row r="74" spans="2:46" outlineLevel="1" x14ac:dyDescent="0.35">
      <c r="B74" s="56" t="s">
        <v>75</v>
      </c>
      <c r="C74" s="22" t="s">
        <v>45</v>
      </c>
      <c r="F74" s="60"/>
      <c r="G74" s="60"/>
      <c r="H74" s="60"/>
      <c r="J74" s="19">
        <f ca="1">J70+J72-J71+J73</f>
        <v>7186.666666666667</v>
      </c>
      <c r="K74" s="19">
        <f t="shared" ref="K74:AS74" ca="1" si="22">K70+K72-K71+K73</f>
        <v>14805.066666666669</v>
      </c>
      <c r="L74" s="19">
        <f t="shared" ca="1" si="22"/>
        <v>22372.53333333334</v>
      </c>
      <c r="M74" s="19">
        <f t="shared" ca="1" si="22"/>
        <v>22294.933333333342</v>
      </c>
      <c r="N74" s="19">
        <f t="shared" ca="1" si="22"/>
        <v>20781.600000000006</v>
      </c>
      <c r="O74" s="19">
        <f t="shared" ca="1" si="22"/>
        <v>18315.200000000012</v>
      </c>
      <c r="P74" s="19">
        <f t="shared" ca="1" si="22"/>
        <v>15303.200000000012</v>
      </c>
      <c r="Q74" s="19">
        <f t="shared" ca="1" si="22"/>
        <v>12291.200000000012</v>
      </c>
      <c r="R74" s="19">
        <f t="shared" ca="1" si="22"/>
        <v>9279.2000000000116</v>
      </c>
      <c r="S74" s="19">
        <f t="shared" ca="1" si="22"/>
        <v>6267.2000000000153</v>
      </c>
      <c r="T74" s="19">
        <f t="shared" ca="1" si="22"/>
        <v>3255.2000000000189</v>
      </c>
      <c r="U74" s="19">
        <f t="shared" ca="1" si="22"/>
        <v>243.20000000002256</v>
      </c>
      <c r="V74" s="19">
        <f t="shared" ca="1" si="22"/>
        <v>0</v>
      </c>
      <c r="W74" s="19">
        <f t="shared" ca="1" si="22"/>
        <v>0</v>
      </c>
      <c r="X74" s="19">
        <f t="shared" ca="1" si="22"/>
        <v>0</v>
      </c>
      <c r="Y74" s="19">
        <f t="shared" ca="1" si="22"/>
        <v>0</v>
      </c>
      <c r="Z74" s="19">
        <f t="shared" ca="1" si="22"/>
        <v>0</v>
      </c>
      <c r="AA74" s="19">
        <f t="shared" ca="1" si="22"/>
        <v>0</v>
      </c>
      <c r="AB74" s="19">
        <f t="shared" ca="1" si="22"/>
        <v>0</v>
      </c>
      <c r="AC74" s="19">
        <f t="shared" ca="1" si="22"/>
        <v>0</v>
      </c>
      <c r="AD74" s="19">
        <f t="shared" ca="1" si="22"/>
        <v>0</v>
      </c>
      <c r="AE74" s="19">
        <f t="shared" ca="1" si="22"/>
        <v>0</v>
      </c>
      <c r="AF74" s="19">
        <f t="shared" ca="1" si="22"/>
        <v>0</v>
      </c>
      <c r="AG74" s="19">
        <f t="shared" ca="1" si="22"/>
        <v>0</v>
      </c>
      <c r="AH74" s="19">
        <f t="shared" ca="1" si="22"/>
        <v>0</v>
      </c>
      <c r="AI74" s="19">
        <f t="shared" ca="1" si="22"/>
        <v>0</v>
      </c>
      <c r="AJ74" s="19">
        <f t="shared" ca="1" si="22"/>
        <v>0</v>
      </c>
      <c r="AK74" s="19">
        <f t="shared" ca="1" si="22"/>
        <v>0</v>
      </c>
      <c r="AL74" s="19">
        <f t="shared" ca="1" si="22"/>
        <v>0</v>
      </c>
      <c r="AM74" s="19">
        <f t="shared" ca="1" si="22"/>
        <v>0</v>
      </c>
      <c r="AN74" s="19">
        <f t="shared" ca="1" si="22"/>
        <v>0</v>
      </c>
      <c r="AO74" s="19">
        <f t="shared" ca="1" si="22"/>
        <v>0</v>
      </c>
      <c r="AP74" s="19">
        <f t="shared" ca="1" si="22"/>
        <v>0</v>
      </c>
      <c r="AQ74" s="19">
        <f t="shared" ca="1" si="22"/>
        <v>0</v>
      </c>
      <c r="AR74" s="19">
        <f t="shared" ca="1" si="22"/>
        <v>0</v>
      </c>
      <c r="AS74" s="19">
        <f t="shared" ca="1" si="22"/>
        <v>0</v>
      </c>
      <c r="AT74" s="19"/>
    </row>
    <row r="75" spans="2:46" x14ac:dyDescent="0.35">
      <c r="B75" s="56"/>
      <c r="F75" s="60"/>
      <c r="G75" s="60"/>
      <c r="H75" s="60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</row>
    <row r="76" spans="2:46" s="11" customFormat="1" x14ac:dyDescent="0.35">
      <c r="B76" s="55" t="s">
        <v>76</v>
      </c>
      <c r="C76" s="23"/>
      <c r="D76" s="23"/>
      <c r="E76" s="23"/>
      <c r="F76" s="61"/>
      <c r="G76" s="61"/>
      <c r="H76" s="61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</row>
    <row r="77" spans="2:46" ht="16" customHeight="1" outlineLevel="1" x14ac:dyDescent="0.35">
      <c r="B77" s="56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</row>
    <row r="78" spans="2:46" outlineLevel="1" x14ac:dyDescent="0.35">
      <c r="B78" s="56" t="s">
        <v>77</v>
      </c>
      <c r="F78" s="30">
        <f t="shared" ref="F78:H88" ca="1" si="23">SUMIF($J$3:$AS$3,F$1,$J78:$AT78)</f>
        <v>1068000</v>
      </c>
      <c r="G78" s="30">
        <f t="shared" ca="1" si="23"/>
        <v>1440000</v>
      </c>
      <c r="H78" s="30">
        <f t="shared" ca="1" si="23"/>
        <v>1440000</v>
      </c>
      <c r="J78" s="19">
        <f ca="1">J19/(1+НДС)</f>
        <v>0</v>
      </c>
      <c r="K78" s="19">
        <f ca="1">K19/(1+НДС)</f>
        <v>16000</v>
      </c>
      <c r="L78" s="19">
        <f ca="1">L19/(1+НДС)</f>
        <v>42000</v>
      </c>
      <c r="M78" s="19">
        <f ca="1">M19/(1+НДС)</f>
        <v>76000</v>
      </c>
      <c r="N78" s="19">
        <f ca="1">N19/(1+НДС)</f>
        <v>100000</v>
      </c>
      <c r="O78" s="19">
        <f ca="1">O19/(1+НДС)</f>
        <v>114000</v>
      </c>
      <c r="P78" s="19">
        <f ca="1">P19/(1+НДС)</f>
        <v>120000</v>
      </c>
      <c r="Q78" s="19">
        <f ca="1">Q19/(1+НДС)</f>
        <v>120000</v>
      </c>
      <c r="R78" s="19">
        <f ca="1">R19/(1+НДС)</f>
        <v>120000</v>
      </c>
      <c r="S78" s="19">
        <f ca="1">S19/(1+НДС)</f>
        <v>120000</v>
      </c>
      <c r="T78" s="19">
        <f ca="1">T19/(1+НДС)</f>
        <v>120000</v>
      </c>
      <c r="U78" s="19">
        <f ca="1">U19/(1+НДС)</f>
        <v>120000</v>
      </c>
      <c r="V78" s="19">
        <f ca="1">V19/(1+НДС)</f>
        <v>120000</v>
      </c>
      <c r="W78" s="19">
        <f ca="1">W19/(1+НДС)</f>
        <v>120000</v>
      </c>
      <c r="X78" s="19">
        <f ca="1">X19/(1+НДС)</f>
        <v>120000</v>
      </c>
      <c r="Y78" s="19">
        <f ca="1">Y19/(1+НДС)</f>
        <v>120000</v>
      </c>
      <c r="Z78" s="19">
        <f ca="1">Z19/(1+НДС)</f>
        <v>120000</v>
      </c>
      <c r="AA78" s="19">
        <f ca="1">AA19/(1+НДС)</f>
        <v>120000</v>
      </c>
      <c r="AB78" s="19">
        <f ca="1">AB19/(1+НДС)</f>
        <v>120000</v>
      </c>
      <c r="AC78" s="19">
        <f ca="1">AC19/(1+НДС)</f>
        <v>120000</v>
      </c>
      <c r="AD78" s="19">
        <f ca="1">AD19/(1+НДС)</f>
        <v>120000</v>
      </c>
      <c r="AE78" s="19">
        <f ca="1">AE19/(1+НДС)</f>
        <v>120000</v>
      </c>
      <c r="AF78" s="19">
        <f ca="1">AF19/(1+НДС)</f>
        <v>120000</v>
      </c>
      <c r="AG78" s="19">
        <f ca="1">AG19/(1+НДС)</f>
        <v>120000</v>
      </c>
      <c r="AH78" s="19">
        <f ca="1">AH19/(1+НДС)</f>
        <v>120000</v>
      </c>
      <c r="AI78" s="19">
        <f ca="1">AI19/(1+НДС)</f>
        <v>120000</v>
      </c>
      <c r="AJ78" s="19">
        <f ca="1">AJ19/(1+НДС)</f>
        <v>120000</v>
      </c>
      <c r="AK78" s="19">
        <f ca="1">AK19/(1+НДС)</f>
        <v>120000</v>
      </c>
      <c r="AL78" s="19">
        <f ca="1">AL19/(1+НДС)</f>
        <v>120000</v>
      </c>
      <c r="AM78" s="19">
        <f ca="1">AM19/(1+НДС)</f>
        <v>120000</v>
      </c>
      <c r="AN78" s="19">
        <f ca="1">AN19/(1+НДС)</f>
        <v>120000</v>
      </c>
      <c r="AO78" s="19">
        <f ca="1">AO19/(1+НДС)</f>
        <v>120000</v>
      </c>
      <c r="AP78" s="19">
        <f ca="1">AP19/(1+НДС)</f>
        <v>120000</v>
      </c>
      <c r="AQ78" s="19">
        <f ca="1">AQ19/(1+НДС)</f>
        <v>120000</v>
      </c>
      <c r="AR78" s="19">
        <f ca="1">AR19/(1+НДС)</f>
        <v>120000</v>
      </c>
      <c r="AS78" s="19">
        <f ca="1">AS19/(1+НДС)</f>
        <v>120000</v>
      </c>
      <c r="AT78" s="19"/>
    </row>
    <row r="79" spans="2:46" outlineLevel="1" x14ac:dyDescent="0.35">
      <c r="B79" s="56" t="s">
        <v>78</v>
      </c>
      <c r="F79" s="30">
        <f t="shared" ca="1" si="23"/>
        <v>854400</v>
      </c>
      <c r="G79" s="30">
        <f t="shared" ca="1" si="23"/>
        <v>1152000</v>
      </c>
      <c r="H79" s="30">
        <f t="shared" ca="1" si="23"/>
        <v>1152000</v>
      </c>
      <c r="J79" s="19">
        <f ca="1">J21/(1+НДС)</f>
        <v>0</v>
      </c>
      <c r="K79" s="19">
        <f ca="1">K21/(1+НДС)</f>
        <v>12800</v>
      </c>
      <c r="L79" s="19">
        <f ca="1">L21/(1+НДС)</f>
        <v>33600</v>
      </c>
      <c r="M79" s="19">
        <f ca="1">M21/(1+НДС)</f>
        <v>60800</v>
      </c>
      <c r="N79" s="19">
        <f ca="1">N21/(1+НДС)</f>
        <v>80000</v>
      </c>
      <c r="O79" s="19">
        <f ca="1">O21/(1+НДС)</f>
        <v>91200</v>
      </c>
      <c r="P79" s="19">
        <f ca="1">P21/(1+НДС)</f>
        <v>96000</v>
      </c>
      <c r="Q79" s="19">
        <f ca="1">Q21/(1+НДС)</f>
        <v>96000</v>
      </c>
      <c r="R79" s="19">
        <f ca="1">R21/(1+НДС)</f>
        <v>96000</v>
      </c>
      <c r="S79" s="19">
        <f ca="1">S21/(1+НДС)</f>
        <v>96000</v>
      </c>
      <c r="T79" s="19">
        <f ca="1">T21/(1+НДС)</f>
        <v>96000</v>
      </c>
      <c r="U79" s="19">
        <f ca="1">U21/(1+НДС)</f>
        <v>96000</v>
      </c>
      <c r="V79" s="19">
        <f ca="1">V21/(1+НДС)</f>
        <v>96000</v>
      </c>
      <c r="W79" s="19">
        <f ca="1">W21/(1+НДС)</f>
        <v>96000</v>
      </c>
      <c r="X79" s="19">
        <f ca="1">X21/(1+НДС)</f>
        <v>96000</v>
      </c>
      <c r="Y79" s="19">
        <f ca="1">Y21/(1+НДС)</f>
        <v>96000</v>
      </c>
      <c r="Z79" s="19">
        <f ca="1">Z21/(1+НДС)</f>
        <v>96000</v>
      </c>
      <c r="AA79" s="19">
        <f ca="1">AA21/(1+НДС)</f>
        <v>96000</v>
      </c>
      <c r="AB79" s="19">
        <f ca="1">AB21/(1+НДС)</f>
        <v>96000</v>
      </c>
      <c r="AC79" s="19">
        <f ca="1">AC21/(1+НДС)</f>
        <v>96000</v>
      </c>
      <c r="AD79" s="19">
        <f ca="1">AD21/(1+НДС)</f>
        <v>96000</v>
      </c>
      <c r="AE79" s="19">
        <f ca="1">AE21/(1+НДС)</f>
        <v>96000</v>
      </c>
      <c r="AF79" s="19">
        <f ca="1">AF21/(1+НДС)</f>
        <v>96000</v>
      </c>
      <c r="AG79" s="19">
        <f ca="1">AG21/(1+НДС)</f>
        <v>96000</v>
      </c>
      <c r="AH79" s="19">
        <f ca="1">AH21/(1+НДС)</f>
        <v>96000</v>
      </c>
      <c r="AI79" s="19">
        <f ca="1">AI21/(1+НДС)</f>
        <v>96000</v>
      </c>
      <c r="AJ79" s="19">
        <f ca="1">AJ21/(1+НДС)</f>
        <v>96000</v>
      </c>
      <c r="AK79" s="19">
        <f ca="1">AK21/(1+НДС)</f>
        <v>96000</v>
      </c>
      <c r="AL79" s="19">
        <f ca="1">AL21/(1+НДС)</f>
        <v>96000</v>
      </c>
      <c r="AM79" s="19">
        <f ca="1">AM21/(1+НДС)</f>
        <v>96000</v>
      </c>
      <c r="AN79" s="19">
        <f ca="1">AN21/(1+НДС)</f>
        <v>96000</v>
      </c>
      <c r="AO79" s="19">
        <f ca="1">AO21/(1+НДС)</f>
        <v>96000</v>
      </c>
      <c r="AP79" s="19">
        <f ca="1">AP21/(1+НДС)</f>
        <v>96000</v>
      </c>
      <c r="AQ79" s="19">
        <f ca="1">AQ21/(1+НДС)</f>
        <v>96000</v>
      </c>
      <c r="AR79" s="19">
        <f ca="1">AR21/(1+НДС)</f>
        <v>96000</v>
      </c>
      <c r="AS79" s="19">
        <f ca="1">AS21/(1+НДС)</f>
        <v>96000</v>
      </c>
      <c r="AT79" s="19"/>
    </row>
    <row r="80" spans="2:46" outlineLevel="1" x14ac:dyDescent="0.35">
      <c r="B80" s="56" t="s">
        <v>79</v>
      </c>
      <c r="F80" s="30">
        <f t="shared" ca="1" si="23"/>
        <v>213600</v>
      </c>
      <c r="G80" s="30">
        <f t="shared" ca="1" si="23"/>
        <v>288000</v>
      </c>
      <c r="H80" s="30">
        <f t="shared" ca="1" si="23"/>
        <v>288000</v>
      </c>
      <c r="J80" s="19">
        <f ca="1">J78-J79</f>
        <v>0</v>
      </c>
      <c r="K80" s="19">
        <f t="shared" ref="K80:AS80" ca="1" si="24">K78-K79</f>
        <v>3200</v>
      </c>
      <c r="L80" s="19">
        <f t="shared" ca="1" si="24"/>
        <v>8400</v>
      </c>
      <c r="M80" s="19">
        <f t="shared" ca="1" si="24"/>
        <v>15200</v>
      </c>
      <c r="N80" s="19">
        <f t="shared" ca="1" si="24"/>
        <v>20000</v>
      </c>
      <c r="O80" s="19">
        <f t="shared" ca="1" si="24"/>
        <v>22800</v>
      </c>
      <c r="P80" s="19">
        <f t="shared" ca="1" si="24"/>
        <v>24000</v>
      </c>
      <c r="Q80" s="19">
        <f t="shared" ca="1" si="24"/>
        <v>24000</v>
      </c>
      <c r="R80" s="19">
        <f t="shared" ca="1" si="24"/>
        <v>24000</v>
      </c>
      <c r="S80" s="19">
        <f t="shared" ca="1" si="24"/>
        <v>24000</v>
      </c>
      <c r="T80" s="19">
        <f t="shared" ca="1" si="24"/>
        <v>24000</v>
      </c>
      <c r="U80" s="19">
        <f t="shared" ca="1" si="24"/>
        <v>24000</v>
      </c>
      <c r="V80" s="19">
        <f t="shared" ca="1" si="24"/>
        <v>24000</v>
      </c>
      <c r="W80" s="19">
        <f t="shared" ca="1" si="24"/>
        <v>24000</v>
      </c>
      <c r="X80" s="19">
        <f t="shared" ca="1" si="24"/>
        <v>24000</v>
      </c>
      <c r="Y80" s="19">
        <f t="shared" ca="1" si="24"/>
        <v>24000</v>
      </c>
      <c r="Z80" s="19">
        <f t="shared" ca="1" si="24"/>
        <v>24000</v>
      </c>
      <c r="AA80" s="19">
        <f t="shared" ca="1" si="24"/>
        <v>24000</v>
      </c>
      <c r="AB80" s="19">
        <f t="shared" ca="1" si="24"/>
        <v>24000</v>
      </c>
      <c r="AC80" s="19">
        <f t="shared" ca="1" si="24"/>
        <v>24000</v>
      </c>
      <c r="AD80" s="19">
        <f t="shared" ca="1" si="24"/>
        <v>24000</v>
      </c>
      <c r="AE80" s="19">
        <f t="shared" ca="1" si="24"/>
        <v>24000</v>
      </c>
      <c r="AF80" s="19">
        <f t="shared" ca="1" si="24"/>
        <v>24000</v>
      </c>
      <c r="AG80" s="19">
        <f t="shared" ca="1" si="24"/>
        <v>24000</v>
      </c>
      <c r="AH80" s="19">
        <f t="shared" ca="1" si="24"/>
        <v>24000</v>
      </c>
      <c r="AI80" s="19">
        <f t="shared" ca="1" si="24"/>
        <v>24000</v>
      </c>
      <c r="AJ80" s="19">
        <f t="shared" ca="1" si="24"/>
        <v>24000</v>
      </c>
      <c r="AK80" s="19">
        <f t="shared" ca="1" si="24"/>
        <v>24000</v>
      </c>
      <c r="AL80" s="19">
        <f t="shared" ca="1" si="24"/>
        <v>24000</v>
      </c>
      <c r="AM80" s="19">
        <f t="shared" ca="1" si="24"/>
        <v>24000</v>
      </c>
      <c r="AN80" s="19">
        <f t="shared" ca="1" si="24"/>
        <v>24000</v>
      </c>
      <c r="AO80" s="19">
        <f t="shared" ca="1" si="24"/>
        <v>24000</v>
      </c>
      <c r="AP80" s="19">
        <f t="shared" ca="1" si="24"/>
        <v>24000</v>
      </c>
      <c r="AQ80" s="19">
        <f t="shared" ca="1" si="24"/>
        <v>24000</v>
      </c>
      <c r="AR80" s="19">
        <f t="shared" ca="1" si="24"/>
        <v>24000</v>
      </c>
      <c r="AS80" s="19">
        <f t="shared" ca="1" si="24"/>
        <v>24000</v>
      </c>
      <c r="AT80" s="19"/>
    </row>
    <row r="81" spans="2:46" outlineLevel="1" x14ac:dyDescent="0.35">
      <c r="B81" s="56" t="s">
        <v>85</v>
      </c>
      <c r="F81" s="30">
        <f t="shared" ca="1" si="23"/>
        <v>207144</v>
      </c>
      <c r="G81" s="30">
        <f t="shared" ca="1" si="23"/>
        <v>242712</v>
      </c>
      <c r="H81" s="30">
        <f t="shared" ca="1" si="23"/>
        <v>242712</v>
      </c>
      <c r="J81" s="19">
        <f ca="1">SUM(J82:J85)</f>
        <v>3964</v>
      </c>
      <c r="K81" s="19">
        <f t="shared" ref="K81:AS81" ca="1" si="25">SUM(K82:K85)</f>
        <v>9210</v>
      </c>
      <c r="L81" s="19">
        <f t="shared" ca="1" si="25"/>
        <v>14876</v>
      </c>
      <c r="M81" s="19">
        <f t="shared" ca="1" si="25"/>
        <v>18378</v>
      </c>
      <c r="N81" s="19">
        <f t="shared" ca="1" si="25"/>
        <v>19386</v>
      </c>
      <c r="O81" s="19">
        <f t="shared" ca="1" si="25"/>
        <v>19974</v>
      </c>
      <c r="P81" s="19">
        <f t="shared" ca="1" si="25"/>
        <v>20226</v>
      </c>
      <c r="Q81" s="19">
        <f t="shared" ca="1" si="25"/>
        <v>20226</v>
      </c>
      <c r="R81" s="19">
        <f t="shared" ca="1" si="25"/>
        <v>20226</v>
      </c>
      <c r="S81" s="19">
        <f t="shared" ca="1" si="25"/>
        <v>20226</v>
      </c>
      <c r="T81" s="19">
        <f t="shared" ca="1" si="25"/>
        <v>20226</v>
      </c>
      <c r="U81" s="19">
        <f t="shared" ca="1" si="25"/>
        <v>20226</v>
      </c>
      <c r="V81" s="19">
        <f t="shared" ca="1" si="25"/>
        <v>20226</v>
      </c>
      <c r="W81" s="19">
        <f t="shared" ca="1" si="25"/>
        <v>20226</v>
      </c>
      <c r="X81" s="19">
        <f t="shared" ca="1" si="25"/>
        <v>20226</v>
      </c>
      <c r="Y81" s="19">
        <f t="shared" ca="1" si="25"/>
        <v>20226</v>
      </c>
      <c r="Z81" s="19">
        <f t="shared" ca="1" si="25"/>
        <v>20226</v>
      </c>
      <c r="AA81" s="19">
        <f t="shared" ca="1" si="25"/>
        <v>20226</v>
      </c>
      <c r="AB81" s="19">
        <f t="shared" ca="1" si="25"/>
        <v>20226</v>
      </c>
      <c r="AC81" s="19">
        <f t="shared" ca="1" si="25"/>
        <v>20226</v>
      </c>
      <c r="AD81" s="19">
        <f t="shared" ca="1" si="25"/>
        <v>20226</v>
      </c>
      <c r="AE81" s="19">
        <f t="shared" ca="1" si="25"/>
        <v>20226</v>
      </c>
      <c r="AF81" s="19">
        <f t="shared" ca="1" si="25"/>
        <v>20226</v>
      </c>
      <c r="AG81" s="19">
        <f t="shared" ca="1" si="25"/>
        <v>20226</v>
      </c>
      <c r="AH81" s="19">
        <f t="shared" ca="1" si="25"/>
        <v>20226</v>
      </c>
      <c r="AI81" s="19">
        <f t="shared" ca="1" si="25"/>
        <v>20226</v>
      </c>
      <c r="AJ81" s="19">
        <f t="shared" ca="1" si="25"/>
        <v>20226</v>
      </c>
      <c r="AK81" s="19">
        <f t="shared" ca="1" si="25"/>
        <v>20226</v>
      </c>
      <c r="AL81" s="19">
        <f t="shared" ca="1" si="25"/>
        <v>20226</v>
      </c>
      <c r="AM81" s="19">
        <f t="shared" ca="1" si="25"/>
        <v>20226</v>
      </c>
      <c r="AN81" s="19">
        <f t="shared" ca="1" si="25"/>
        <v>20226</v>
      </c>
      <c r="AO81" s="19">
        <f t="shared" ca="1" si="25"/>
        <v>20226</v>
      </c>
      <c r="AP81" s="19">
        <f t="shared" ca="1" si="25"/>
        <v>20226</v>
      </c>
      <c r="AQ81" s="19">
        <f t="shared" ca="1" si="25"/>
        <v>20226</v>
      </c>
      <c r="AR81" s="19">
        <f t="shared" ca="1" si="25"/>
        <v>20226</v>
      </c>
      <c r="AS81" s="19">
        <f t="shared" ca="1" si="25"/>
        <v>20226</v>
      </c>
      <c r="AT81" s="19"/>
    </row>
    <row r="82" spans="2:46" outlineLevel="1" x14ac:dyDescent="0.35">
      <c r="B82" s="58" t="s">
        <v>63</v>
      </c>
      <c r="F82" s="30">
        <f t="shared" ca="1" si="23"/>
        <v>32040</v>
      </c>
      <c r="G82" s="30">
        <f t="shared" ca="1" si="23"/>
        <v>43200</v>
      </c>
      <c r="H82" s="30">
        <f t="shared" ca="1" si="23"/>
        <v>43200</v>
      </c>
      <c r="J82" s="19">
        <f ca="1">J23</f>
        <v>0</v>
      </c>
      <c r="K82" s="19">
        <f ca="1">K23</f>
        <v>480</v>
      </c>
      <c r="L82" s="19">
        <f ca="1">L23</f>
        <v>1260</v>
      </c>
      <c r="M82" s="19">
        <f ca="1">M23</f>
        <v>2280</v>
      </c>
      <c r="N82" s="19">
        <f ca="1">N23</f>
        <v>3000</v>
      </c>
      <c r="O82" s="19">
        <f ca="1">O23</f>
        <v>3420</v>
      </c>
      <c r="P82" s="19">
        <f ca="1">P23</f>
        <v>3600</v>
      </c>
      <c r="Q82" s="19">
        <f ca="1">Q23</f>
        <v>3600</v>
      </c>
      <c r="R82" s="19">
        <f ca="1">R23</f>
        <v>3600</v>
      </c>
      <c r="S82" s="19">
        <f ca="1">S23</f>
        <v>3600</v>
      </c>
      <c r="T82" s="19">
        <f ca="1">T23</f>
        <v>3600</v>
      </c>
      <c r="U82" s="19">
        <f ca="1">U23</f>
        <v>3600</v>
      </c>
      <c r="V82" s="19">
        <f ca="1">V23</f>
        <v>3600</v>
      </c>
      <c r="W82" s="19">
        <f ca="1">W23</f>
        <v>3600</v>
      </c>
      <c r="X82" s="19">
        <f ca="1">X23</f>
        <v>3600</v>
      </c>
      <c r="Y82" s="19">
        <f ca="1">Y23</f>
        <v>3600</v>
      </c>
      <c r="Z82" s="19">
        <f ca="1">Z23</f>
        <v>3600</v>
      </c>
      <c r="AA82" s="19">
        <f ca="1">AA23</f>
        <v>3600</v>
      </c>
      <c r="AB82" s="19">
        <f ca="1">AB23</f>
        <v>3600</v>
      </c>
      <c r="AC82" s="19">
        <f ca="1">AC23</f>
        <v>3600</v>
      </c>
      <c r="AD82" s="19">
        <f ca="1">AD23</f>
        <v>3600</v>
      </c>
      <c r="AE82" s="19">
        <f ca="1">AE23</f>
        <v>3600</v>
      </c>
      <c r="AF82" s="19">
        <f ca="1">AF23</f>
        <v>3600</v>
      </c>
      <c r="AG82" s="19">
        <f ca="1">AG23</f>
        <v>3600</v>
      </c>
      <c r="AH82" s="19">
        <f ca="1">AH23</f>
        <v>3600</v>
      </c>
      <c r="AI82" s="19">
        <f ca="1">AI23</f>
        <v>3600</v>
      </c>
      <c r="AJ82" s="19">
        <f ca="1">AJ23</f>
        <v>3600</v>
      </c>
      <c r="AK82" s="19">
        <f ca="1">AK23</f>
        <v>3600</v>
      </c>
      <c r="AL82" s="19">
        <f ca="1">AL23</f>
        <v>3600</v>
      </c>
      <c r="AM82" s="19">
        <f ca="1">AM23</f>
        <v>3600</v>
      </c>
      <c r="AN82" s="19">
        <f ca="1">AN23</f>
        <v>3600</v>
      </c>
      <c r="AO82" s="19">
        <f ca="1">AO23</f>
        <v>3600</v>
      </c>
      <c r="AP82" s="19">
        <f ca="1">AP23</f>
        <v>3600</v>
      </c>
      <c r="AQ82" s="19">
        <f ca="1">AQ23</f>
        <v>3600</v>
      </c>
      <c r="AR82" s="19">
        <f ca="1">AR23</f>
        <v>3600</v>
      </c>
      <c r="AS82" s="19">
        <f ca="1">AS23</f>
        <v>3600</v>
      </c>
      <c r="AT82" s="19"/>
    </row>
    <row r="83" spans="2:46" outlineLevel="1" x14ac:dyDescent="0.35">
      <c r="B83" s="58" t="s">
        <v>64</v>
      </c>
      <c r="F83" s="30">
        <f t="shared" ca="1" si="23"/>
        <v>12816</v>
      </c>
      <c r="G83" s="30">
        <f t="shared" ca="1" si="23"/>
        <v>17280</v>
      </c>
      <c r="H83" s="30">
        <f t="shared" ca="1" si="23"/>
        <v>17280</v>
      </c>
      <c r="J83" s="19">
        <f ca="1">J24/(1+НДС)</f>
        <v>0</v>
      </c>
      <c r="K83" s="19">
        <f ca="1">K24/(1+НДС)</f>
        <v>192</v>
      </c>
      <c r="L83" s="19">
        <f ca="1">L24/(1+НДС)</f>
        <v>504</v>
      </c>
      <c r="M83" s="19">
        <f ca="1">M24/(1+НДС)</f>
        <v>911.99999999999989</v>
      </c>
      <c r="N83" s="19">
        <f ca="1">N24/(1+НДС)</f>
        <v>1200</v>
      </c>
      <c r="O83" s="19">
        <f ca="1">O24/(1+НДС)</f>
        <v>1368</v>
      </c>
      <c r="P83" s="19">
        <f ca="1">P24/(1+НДС)</f>
        <v>1440</v>
      </c>
      <c r="Q83" s="19">
        <f ca="1">Q24/(1+НДС)</f>
        <v>1440</v>
      </c>
      <c r="R83" s="19">
        <f ca="1">R24/(1+НДС)</f>
        <v>1440</v>
      </c>
      <c r="S83" s="19">
        <f ca="1">S24/(1+НДС)</f>
        <v>1440</v>
      </c>
      <c r="T83" s="19">
        <f ca="1">T24/(1+НДС)</f>
        <v>1440</v>
      </c>
      <c r="U83" s="19">
        <f ca="1">U24/(1+НДС)</f>
        <v>1440</v>
      </c>
      <c r="V83" s="19">
        <f ca="1">V24/(1+НДС)</f>
        <v>1440</v>
      </c>
      <c r="W83" s="19">
        <f ca="1">W24/(1+НДС)</f>
        <v>1440</v>
      </c>
      <c r="X83" s="19">
        <f ca="1">X24/(1+НДС)</f>
        <v>1440</v>
      </c>
      <c r="Y83" s="19">
        <f ca="1">Y24/(1+НДС)</f>
        <v>1440</v>
      </c>
      <c r="Z83" s="19">
        <f ca="1">Z24/(1+НДС)</f>
        <v>1440</v>
      </c>
      <c r="AA83" s="19">
        <f ca="1">AA24/(1+НДС)</f>
        <v>1440</v>
      </c>
      <c r="AB83" s="19">
        <f ca="1">AB24/(1+НДС)</f>
        <v>1440</v>
      </c>
      <c r="AC83" s="19">
        <f ca="1">AC24/(1+НДС)</f>
        <v>1440</v>
      </c>
      <c r="AD83" s="19">
        <f ca="1">AD24/(1+НДС)</f>
        <v>1440</v>
      </c>
      <c r="AE83" s="19">
        <f ca="1">AE24/(1+НДС)</f>
        <v>1440</v>
      </c>
      <c r="AF83" s="19">
        <f ca="1">AF24/(1+НДС)</f>
        <v>1440</v>
      </c>
      <c r="AG83" s="19">
        <f ca="1">AG24/(1+НДС)</f>
        <v>1440</v>
      </c>
      <c r="AH83" s="19">
        <f ca="1">AH24/(1+НДС)</f>
        <v>1440</v>
      </c>
      <c r="AI83" s="19">
        <f ca="1">AI24/(1+НДС)</f>
        <v>1440</v>
      </c>
      <c r="AJ83" s="19">
        <f ca="1">AJ24/(1+НДС)</f>
        <v>1440</v>
      </c>
      <c r="AK83" s="19">
        <f ca="1">AK24/(1+НДС)</f>
        <v>1440</v>
      </c>
      <c r="AL83" s="19">
        <f ca="1">AL24/(1+НДС)</f>
        <v>1440</v>
      </c>
      <c r="AM83" s="19">
        <f ca="1">AM24/(1+НДС)</f>
        <v>1440</v>
      </c>
      <c r="AN83" s="19">
        <f ca="1">AN24/(1+НДС)</f>
        <v>1440</v>
      </c>
      <c r="AO83" s="19">
        <f ca="1">AO24/(1+НДС)</f>
        <v>1440</v>
      </c>
      <c r="AP83" s="19">
        <f ca="1">AP24/(1+НДС)</f>
        <v>1440</v>
      </c>
      <c r="AQ83" s="19">
        <f ca="1">AQ24/(1+НДС)</f>
        <v>1440</v>
      </c>
      <c r="AR83" s="19">
        <f ca="1">AR24/(1+НДС)</f>
        <v>1440</v>
      </c>
      <c r="AS83" s="19">
        <f ca="1">AS24/(1+НДС)</f>
        <v>1440</v>
      </c>
      <c r="AT83" s="19"/>
    </row>
    <row r="84" spans="2:46" outlineLevel="1" x14ac:dyDescent="0.35">
      <c r="B84" s="58" t="s">
        <v>37</v>
      </c>
      <c r="F84" s="30">
        <f t="shared" ca="1" si="23"/>
        <v>82500</v>
      </c>
      <c r="G84" s="30">
        <f t="shared" ca="1" si="23"/>
        <v>90000</v>
      </c>
      <c r="H84" s="30">
        <f t="shared" ca="1" si="23"/>
        <v>90000</v>
      </c>
      <c r="J84" s="19">
        <f ca="1">J25/(1+НДС)</f>
        <v>2500</v>
      </c>
      <c r="K84" s="19">
        <f ca="1">K25/(1+НДС)</f>
        <v>5000</v>
      </c>
      <c r="L84" s="19">
        <f ca="1">L25/(1+НДС)</f>
        <v>7500</v>
      </c>
      <c r="M84" s="19">
        <f ca="1">M25/(1+НДС)</f>
        <v>7500</v>
      </c>
      <c r="N84" s="19">
        <f ca="1">N25/(1+НДС)</f>
        <v>7500</v>
      </c>
      <c r="O84" s="19">
        <f ca="1">O25/(1+НДС)</f>
        <v>7500</v>
      </c>
      <c r="P84" s="19">
        <f ca="1">P25/(1+НДС)</f>
        <v>7500</v>
      </c>
      <c r="Q84" s="19">
        <f ca="1">Q25/(1+НДС)</f>
        <v>7500</v>
      </c>
      <c r="R84" s="19">
        <f ca="1">R25/(1+НДС)</f>
        <v>7500</v>
      </c>
      <c r="S84" s="19">
        <f ca="1">S25/(1+НДС)</f>
        <v>7500</v>
      </c>
      <c r="T84" s="19">
        <f ca="1">T25/(1+НДС)</f>
        <v>7500</v>
      </c>
      <c r="U84" s="19">
        <f ca="1">U25/(1+НДС)</f>
        <v>7500</v>
      </c>
      <c r="V84" s="19">
        <f ca="1">V25/(1+НДС)</f>
        <v>7500</v>
      </c>
      <c r="W84" s="19">
        <f ca="1">W25/(1+НДС)</f>
        <v>7500</v>
      </c>
      <c r="X84" s="19">
        <f ca="1">X25/(1+НДС)</f>
        <v>7500</v>
      </c>
      <c r="Y84" s="19">
        <f ca="1">Y25/(1+НДС)</f>
        <v>7500</v>
      </c>
      <c r="Z84" s="19">
        <f ca="1">Z25/(1+НДС)</f>
        <v>7500</v>
      </c>
      <c r="AA84" s="19">
        <f ca="1">AA25/(1+НДС)</f>
        <v>7500</v>
      </c>
      <c r="AB84" s="19">
        <f ca="1">AB25/(1+НДС)</f>
        <v>7500</v>
      </c>
      <c r="AC84" s="19">
        <f ca="1">AC25/(1+НДС)</f>
        <v>7500</v>
      </c>
      <c r="AD84" s="19">
        <f ca="1">AD25/(1+НДС)</f>
        <v>7500</v>
      </c>
      <c r="AE84" s="19">
        <f ca="1">AE25/(1+НДС)</f>
        <v>7500</v>
      </c>
      <c r="AF84" s="19">
        <f ca="1">AF25/(1+НДС)</f>
        <v>7500</v>
      </c>
      <c r="AG84" s="19">
        <f ca="1">AG25/(1+НДС)</f>
        <v>7500</v>
      </c>
      <c r="AH84" s="19">
        <f ca="1">AH25/(1+НДС)</f>
        <v>7500</v>
      </c>
      <c r="AI84" s="19">
        <f ca="1">AI25/(1+НДС)</f>
        <v>7500</v>
      </c>
      <c r="AJ84" s="19">
        <f ca="1">AJ25/(1+НДС)</f>
        <v>7500</v>
      </c>
      <c r="AK84" s="19">
        <f ca="1">AK25/(1+НДС)</f>
        <v>7500</v>
      </c>
      <c r="AL84" s="19">
        <f ca="1">AL25/(1+НДС)</f>
        <v>7500</v>
      </c>
      <c r="AM84" s="19">
        <f ca="1">AM25/(1+НДС)</f>
        <v>7500</v>
      </c>
      <c r="AN84" s="19">
        <f ca="1">AN25/(1+НДС)</f>
        <v>7500</v>
      </c>
      <c r="AO84" s="19">
        <f ca="1">AO25/(1+НДС)</f>
        <v>7500</v>
      </c>
      <c r="AP84" s="19">
        <f ca="1">AP25/(1+НДС)</f>
        <v>7500</v>
      </c>
      <c r="AQ84" s="19">
        <f ca="1">AQ25/(1+НДС)</f>
        <v>7500</v>
      </c>
      <c r="AR84" s="19">
        <f ca="1">AR25/(1+НДС)</f>
        <v>7500</v>
      </c>
      <c r="AS84" s="19">
        <f ca="1">AS25/(1+НДС)</f>
        <v>7500</v>
      </c>
      <c r="AT84" s="19"/>
    </row>
    <row r="85" spans="2:46" outlineLevel="1" x14ac:dyDescent="0.35">
      <c r="B85" s="58" t="s">
        <v>80</v>
      </c>
      <c r="F85" s="30">
        <f t="shared" ca="1" si="23"/>
        <v>79788</v>
      </c>
      <c r="G85" s="30">
        <f t="shared" ca="1" si="23"/>
        <v>92232</v>
      </c>
      <c r="H85" s="30">
        <f t="shared" ca="1" si="23"/>
        <v>92232</v>
      </c>
      <c r="J85" s="19">
        <f ca="1">J26</f>
        <v>1464</v>
      </c>
      <c r="K85" s="19">
        <f ca="1">K26</f>
        <v>3538</v>
      </c>
      <c r="L85" s="19">
        <f ca="1">L26</f>
        <v>5612</v>
      </c>
      <c r="M85" s="19">
        <f ca="1">M26</f>
        <v>7686</v>
      </c>
      <c r="N85" s="19">
        <f ca="1">N26</f>
        <v>7686</v>
      </c>
      <c r="O85" s="19">
        <f ca="1">O26</f>
        <v>7686</v>
      </c>
      <c r="P85" s="19">
        <f ca="1">P26</f>
        <v>7686</v>
      </c>
      <c r="Q85" s="19">
        <f ca="1">Q26</f>
        <v>7686</v>
      </c>
      <c r="R85" s="19">
        <f ca="1">R26</f>
        <v>7686</v>
      </c>
      <c r="S85" s="19">
        <f ca="1">S26</f>
        <v>7686</v>
      </c>
      <c r="T85" s="19">
        <f ca="1">T26</f>
        <v>7686</v>
      </c>
      <c r="U85" s="19">
        <f ca="1">U26</f>
        <v>7686</v>
      </c>
      <c r="V85" s="19">
        <f ca="1">V26</f>
        <v>7686</v>
      </c>
      <c r="W85" s="19">
        <f ca="1">W26</f>
        <v>7686</v>
      </c>
      <c r="X85" s="19">
        <f ca="1">X26</f>
        <v>7686</v>
      </c>
      <c r="Y85" s="19">
        <f ca="1">Y26</f>
        <v>7686</v>
      </c>
      <c r="Z85" s="19">
        <f ca="1">Z26</f>
        <v>7686</v>
      </c>
      <c r="AA85" s="19">
        <f ca="1">AA26</f>
        <v>7686</v>
      </c>
      <c r="AB85" s="19">
        <f ca="1">AB26</f>
        <v>7686</v>
      </c>
      <c r="AC85" s="19">
        <f ca="1">AC26</f>
        <v>7686</v>
      </c>
      <c r="AD85" s="19">
        <f ca="1">AD26</f>
        <v>7686</v>
      </c>
      <c r="AE85" s="19">
        <f ca="1">AE26</f>
        <v>7686</v>
      </c>
      <c r="AF85" s="19">
        <f ca="1">AF26</f>
        <v>7686</v>
      </c>
      <c r="AG85" s="19">
        <f ca="1">AG26</f>
        <v>7686</v>
      </c>
      <c r="AH85" s="19">
        <f ca="1">AH26</f>
        <v>7686</v>
      </c>
      <c r="AI85" s="19">
        <f ca="1">AI26</f>
        <v>7686</v>
      </c>
      <c r="AJ85" s="19">
        <f ca="1">AJ26</f>
        <v>7686</v>
      </c>
      <c r="AK85" s="19">
        <f ca="1">AK26</f>
        <v>7686</v>
      </c>
      <c r="AL85" s="19">
        <f ca="1">AL26</f>
        <v>7686</v>
      </c>
      <c r="AM85" s="19">
        <f ca="1">AM26</f>
        <v>7686</v>
      </c>
      <c r="AN85" s="19">
        <f ca="1">AN26</f>
        <v>7686</v>
      </c>
      <c r="AO85" s="19">
        <f ca="1">AO26</f>
        <v>7686</v>
      </c>
      <c r="AP85" s="19">
        <f ca="1">AP26</f>
        <v>7686</v>
      </c>
      <c r="AQ85" s="19">
        <f ca="1">AQ26</f>
        <v>7686</v>
      </c>
      <c r="AR85" s="19">
        <f ca="1">AR26</f>
        <v>7686</v>
      </c>
      <c r="AS85" s="19">
        <f ca="1">AS26</f>
        <v>7686</v>
      </c>
      <c r="AT85" s="19"/>
    </row>
    <row r="86" spans="2:46" outlineLevel="1" x14ac:dyDescent="0.35">
      <c r="B86" s="56" t="s">
        <v>81</v>
      </c>
      <c r="F86" s="30">
        <f t="shared" ca="1" si="23"/>
        <v>6456</v>
      </c>
      <c r="G86" s="30">
        <f t="shared" ca="1" si="23"/>
        <v>45288</v>
      </c>
      <c r="H86" s="30">
        <f t="shared" ca="1" si="23"/>
        <v>45288</v>
      </c>
      <c r="J86" s="19">
        <f ca="1">J78-J81-J79</f>
        <v>-3964</v>
      </c>
      <c r="K86" s="19">
        <f t="shared" ref="K86:AS86" ca="1" si="26">K78-K81-K79</f>
        <v>-6010</v>
      </c>
      <c r="L86" s="19">
        <f t="shared" ca="1" si="26"/>
        <v>-6476</v>
      </c>
      <c r="M86" s="19">
        <f t="shared" ca="1" si="26"/>
        <v>-3178</v>
      </c>
      <c r="N86" s="19">
        <f t="shared" ca="1" si="26"/>
        <v>614</v>
      </c>
      <c r="O86" s="19">
        <f t="shared" ca="1" si="26"/>
        <v>2826</v>
      </c>
      <c r="P86" s="19">
        <f t="shared" ca="1" si="26"/>
        <v>3774</v>
      </c>
      <c r="Q86" s="19">
        <f t="shared" ca="1" si="26"/>
        <v>3774</v>
      </c>
      <c r="R86" s="19">
        <f t="shared" ca="1" si="26"/>
        <v>3774</v>
      </c>
      <c r="S86" s="19">
        <f t="shared" ca="1" si="26"/>
        <v>3774</v>
      </c>
      <c r="T86" s="19">
        <f t="shared" ca="1" si="26"/>
        <v>3774</v>
      </c>
      <c r="U86" s="19">
        <f t="shared" ca="1" si="26"/>
        <v>3774</v>
      </c>
      <c r="V86" s="19">
        <f t="shared" ca="1" si="26"/>
        <v>3774</v>
      </c>
      <c r="W86" s="19">
        <f t="shared" ca="1" si="26"/>
        <v>3774</v>
      </c>
      <c r="X86" s="19">
        <f t="shared" ca="1" si="26"/>
        <v>3774</v>
      </c>
      <c r="Y86" s="19">
        <f t="shared" ca="1" si="26"/>
        <v>3774</v>
      </c>
      <c r="Z86" s="19">
        <f t="shared" ca="1" si="26"/>
        <v>3774</v>
      </c>
      <c r="AA86" s="19">
        <f t="shared" ca="1" si="26"/>
        <v>3774</v>
      </c>
      <c r="AB86" s="19">
        <f t="shared" ca="1" si="26"/>
        <v>3774</v>
      </c>
      <c r="AC86" s="19">
        <f t="shared" ca="1" si="26"/>
        <v>3774</v>
      </c>
      <c r="AD86" s="19">
        <f t="shared" ca="1" si="26"/>
        <v>3774</v>
      </c>
      <c r="AE86" s="19">
        <f t="shared" ca="1" si="26"/>
        <v>3774</v>
      </c>
      <c r="AF86" s="19">
        <f t="shared" ca="1" si="26"/>
        <v>3774</v>
      </c>
      <c r="AG86" s="19">
        <f t="shared" ca="1" si="26"/>
        <v>3774</v>
      </c>
      <c r="AH86" s="19">
        <f t="shared" ca="1" si="26"/>
        <v>3774</v>
      </c>
      <c r="AI86" s="19">
        <f t="shared" ca="1" si="26"/>
        <v>3774</v>
      </c>
      <c r="AJ86" s="19">
        <f t="shared" ca="1" si="26"/>
        <v>3774</v>
      </c>
      <c r="AK86" s="19">
        <f t="shared" ca="1" si="26"/>
        <v>3774</v>
      </c>
      <c r="AL86" s="19">
        <f t="shared" ca="1" si="26"/>
        <v>3774</v>
      </c>
      <c r="AM86" s="19">
        <f t="shared" ca="1" si="26"/>
        <v>3774</v>
      </c>
      <c r="AN86" s="19">
        <f t="shared" ca="1" si="26"/>
        <v>3774</v>
      </c>
      <c r="AO86" s="19">
        <f t="shared" ca="1" si="26"/>
        <v>3774</v>
      </c>
      <c r="AP86" s="19">
        <f t="shared" ca="1" si="26"/>
        <v>3774</v>
      </c>
      <c r="AQ86" s="19">
        <f t="shared" ca="1" si="26"/>
        <v>3774</v>
      </c>
      <c r="AR86" s="19">
        <f t="shared" ca="1" si="26"/>
        <v>3774</v>
      </c>
      <c r="AS86" s="19">
        <f t="shared" ca="1" si="26"/>
        <v>3774</v>
      </c>
      <c r="AT86" s="19"/>
    </row>
    <row r="87" spans="2:46" outlineLevel="1" x14ac:dyDescent="0.35">
      <c r="B87" s="58" t="s">
        <v>48</v>
      </c>
      <c r="F87" s="30">
        <f t="shared" ca="1" si="23"/>
        <v>14583.333333333338</v>
      </c>
      <c r="G87" s="30">
        <f t="shared" ca="1" si="23"/>
        <v>17500.000000000004</v>
      </c>
      <c r="H87" s="30">
        <f t="shared" ca="1" si="23"/>
        <v>17500.000000000004</v>
      </c>
      <c r="J87" s="19">
        <f ca="1">J65</f>
        <v>0</v>
      </c>
      <c r="K87" s="19">
        <f t="shared" ref="K87:AS87" ca="1" si="27">K65</f>
        <v>486.11111111111114</v>
      </c>
      <c r="L87" s="19">
        <f t="shared" ca="1" si="27"/>
        <v>972.22222222222229</v>
      </c>
      <c r="M87" s="19">
        <f t="shared" ca="1" si="27"/>
        <v>1458.3333333333335</v>
      </c>
      <c r="N87" s="19">
        <f t="shared" ca="1" si="27"/>
        <v>1458.3333333333335</v>
      </c>
      <c r="O87" s="19">
        <f t="shared" ca="1" si="27"/>
        <v>1458.3333333333335</v>
      </c>
      <c r="P87" s="19">
        <f t="shared" ca="1" si="27"/>
        <v>1458.3333333333335</v>
      </c>
      <c r="Q87" s="19">
        <f t="shared" ca="1" si="27"/>
        <v>1458.3333333333335</v>
      </c>
      <c r="R87" s="19">
        <f t="shared" ca="1" si="27"/>
        <v>1458.3333333333335</v>
      </c>
      <c r="S87" s="19">
        <f t="shared" ca="1" si="27"/>
        <v>1458.3333333333335</v>
      </c>
      <c r="T87" s="19">
        <f t="shared" ca="1" si="27"/>
        <v>1458.3333333333335</v>
      </c>
      <c r="U87" s="19">
        <f t="shared" ca="1" si="27"/>
        <v>1458.3333333333335</v>
      </c>
      <c r="V87" s="19">
        <f t="shared" ca="1" si="27"/>
        <v>1458.3333333333335</v>
      </c>
      <c r="W87" s="19">
        <f t="shared" ca="1" si="27"/>
        <v>1458.3333333333335</v>
      </c>
      <c r="X87" s="19">
        <f t="shared" ca="1" si="27"/>
        <v>1458.3333333333335</v>
      </c>
      <c r="Y87" s="19">
        <f t="shared" ca="1" si="27"/>
        <v>1458.3333333333335</v>
      </c>
      <c r="Z87" s="19">
        <f t="shared" ca="1" si="27"/>
        <v>1458.3333333333335</v>
      </c>
      <c r="AA87" s="19">
        <f t="shared" ca="1" si="27"/>
        <v>1458.3333333333335</v>
      </c>
      <c r="AB87" s="19">
        <f t="shared" ca="1" si="27"/>
        <v>1458.3333333333335</v>
      </c>
      <c r="AC87" s="19">
        <f t="shared" ca="1" si="27"/>
        <v>1458.3333333333335</v>
      </c>
      <c r="AD87" s="19">
        <f t="shared" ca="1" si="27"/>
        <v>1458.3333333333335</v>
      </c>
      <c r="AE87" s="19">
        <f t="shared" ca="1" si="27"/>
        <v>1458.3333333333335</v>
      </c>
      <c r="AF87" s="19">
        <f t="shared" ca="1" si="27"/>
        <v>1458.3333333333335</v>
      </c>
      <c r="AG87" s="19">
        <f t="shared" ca="1" si="27"/>
        <v>1458.3333333333335</v>
      </c>
      <c r="AH87" s="19">
        <f t="shared" ca="1" si="27"/>
        <v>1458.3333333333335</v>
      </c>
      <c r="AI87" s="19">
        <f t="shared" ca="1" si="27"/>
        <v>1458.3333333333335</v>
      </c>
      <c r="AJ87" s="19">
        <f t="shared" ca="1" si="27"/>
        <v>1458.3333333333335</v>
      </c>
      <c r="AK87" s="19">
        <f t="shared" ca="1" si="27"/>
        <v>1458.3333333333335</v>
      </c>
      <c r="AL87" s="19">
        <f t="shared" ca="1" si="27"/>
        <v>1458.3333333333335</v>
      </c>
      <c r="AM87" s="19">
        <f t="shared" ca="1" si="27"/>
        <v>1458.3333333333335</v>
      </c>
      <c r="AN87" s="19">
        <f t="shared" ca="1" si="27"/>
        <v>1458.3333333333335</v>
      </c>
      <c r="AO87" s="19">
        <f t="shared" ca="1" si="27"/>
        <v>1458.3333333333335</v>
      </c>
      <c r="AP87" s="19">
        <f t="shared" ca="1" si="27"/>
        <v>1458.3333333333335</v>
      </c>
      <c r="AQ87" s="19">
        <f t="shared" ca="1" si="27"/>
        <v>1458.3333333333335</v>
      </c>
      <c r="AR87" s="19">
        <f t="shared" ca="1" si="27"/>
        <v>1458.3333333333335</v>
      </c>
      <c r="AS87" s="19">
        <f t="shared" ca="1" si="27"/>
        <v>1458.3333333333335</v>
      </c>
      <c r="AT87" s="19"/>
    </row>
    <row r="88" spans="2:46" outlineLevel="1" x14ac:dyDescent="0.35">
      <c r="B88" s="56" t="s">
        <v>82</v>
      </c>
      <c r="F88" s="30">
        <f t="shared" ca="1" si="23"/>
        <v>-8127.3333333333358</v>
      </c>
      <c r="G88" s="30">
        <f t="shared" ca="1" si="23"/>
        <v>27788.000000000004</v>
      </c>
      <c r="H88" s="30">
        <f t="shared" ca="1" si="23"/>
        <v>27788.000000000004</v>
      </c>
      <c r="J88" s="19">
        <f ca="1">J86-J87</f>
        <v>-3964</v>
      </c>
      <c r="K88" s="19">
        <f t="shared" ref="K88:AS88" ca="1" si="28">K86-K87</f>
        <v>-6496.1111111111113</v>
      </c>
      <c r="L88" s="19">
        <f t="shared" ca="1" si="28"/>
        <v>-7448.2222222222226</v>
      </c>
      <c r="M88" s="19">
        <f t="shared" ca="1" si="28"/>
        <v>-4636.3333333333339</v>
      </c>
      <c r="N88" s="19">
        <f t="shared" ca="1" si="28"/>
        <v>-844.33333333333348</v>
      </c>
      <c r="O88" s="19">
        <f t="shared" ca="1" si="28"/>
        <v>1367.6666666666665</v>
      </c>
      <c r="P88" s="19">
        <f t="shared" ca="1" si="28"/>
        <v>2315.6666666666665</v>
      </c>
      <c r="Q88" s="19">
        <f t="shared" ca="1" si="28"/>
        <v>2315.6666666666665</v>
      </c>
      <c r="R88" s="19">
        <f t="shared" ca="1" si="28"/>
        <v>2315.6666666666665</v>
      </c>
      <c r="S88" s="19">
        <f t="shared" ca="1" si="28"/>
        <v>2315.6666666666665</v>
      </c>
      <c r="T88" s="19">
        <f t="shared" ca="1" si="28"/>
        <v>2315.6666666666665</v>
      </c>
      <c r="U88" s="19">
        <f t="shared" ca="1" si="28"/>
        <v>2315.6666666666665</v>
      </c>
      <c r="V88" s="19">
        <f t="shared" ca="1" si="28"/>
        <v>2315.6666666666665</v>
      </c>
      <c r="W88" s="19">
        <f t="shared" ca="1" si="28"/>
        <v>2315.6666666666665</v>
      </c>
      <c r="X88" s="19">
        <f t="shared" ca="1" si="28"/>
        <v>2315.6666666666665</v>
      </c>
      <c r="Y88" s="19">
        <f t="shared" ca="1" si="28"/>
        <v>2315.6666666666665</v>
      </c>
      <c r="Z88" s="19">
        <f t="shared" ca="1" si="28"/>
        <v>2315.6666666666665</v>
      </c>
      <c r="AA88" s="19">
        <f t="shared" ca="1" si="28"/>
        <v>2315.6666666666665</v>
      </c>
      <c r="AB88" s="19">
        <f t="shared" ca="1" si="28"/>
        <v>2315.6666666666665</v>
      </c>
      <c r="AC88" s="19">
        <f t="shared" ca="1" si="28"/>
        <v>2315.6666666666665</v>
      </c>
      <c r="AD88" s="19">
        <f t="shared" ca="1" si="28"/>
        <v>2315.6666666666665</v>
      </c>
      <c r="AE88" s="19">
        <f t="shared" ca="1" si="28"/>
        <v>2315.6666666666665</v>
      </c>
      <c r="AF88" s="19">
        <f t="shared" ca="1" si="28"/>
        <v>2315.6666666666665</v>
      </c>
      <c r="AG88" s="19">
        <f t="shared" ca="1" si="28"/>
        <v>2315.6666666666665</v>
      </c>
      <c r="AH88" s="19">
        <f t="shared" ca="1" si="28"/>
        <v>2315.6666666666665</v>
      </c>
      <c r="AI88" s="19">
        <f t="shared" ca="1" si="28"/>
        <v>2315.6666666666665</v>
      </c>
      <c r="AJ88" s="19">
        <f t="shared" ca="1" si="28"/>
        <v>2315.6666666666665</v>
      </c>
      <c r="AK88" s="19">
        <f t="shared" ca="1" si="28"/>
        <v>2315.6666666666665</v>
      </c>
      <c r="AL88" s="19">
        <f t="shared" ca="1" si="28"/>
        <v>2315.6666666666665</v>
      </c>
      <c r="AM88" s="19">
        <f t="shared" ca="1" si="28"/>
        <v>2315.6666666666665</v>
      </c>
      <c r="AN88" s="19">
        <f t="shared" ca="1" si="28"/>
        <v>2315.6666666666665</v>
      </c>
      <c r="AO88" s="19">
        <f t="shared" ca="1" si="28"/>
        <v>2315.6666666666665</v>
      </c>
      <c r="AP88" s="19">
        <f t="shared" ca="1" si="28"/>
        <v>2315.6666666666665</v>
      </c>
      <c r="AQ88" s="19">
        <f t="shared" ca="1" si="28"/>
        <v>2315.6666666666665</v>
      </c>
      <c r="AR88" s="19">
        <f t="shared" ca="1" si="28"/>
        <v>2315.6666666666665</v>
      </c>
      <c r="AS88" s="19">
        <f t="shared" ca="1" si="28"/>
        <v>2315.6666666666665</v>
      </c>
      <c r="AT88" s="19"/>
    </row>
    <row r="89" spans="2:46" outlineLevel="1" x14ac:dyDescent="0.35">
      <c r="B89" s="58" t="s">
        <v>83</v>
      </c>
      <c r="F89" s="30">
        <f ca="1">F88+D89</f>
        <v>-8127.3333333333358</v>
      </c>
      <c r="G89" s="30">
        <f t="shared" ref="G89:H89" ca="1" si="29">G88+F89</f>
        <v>19660.666666666668</v>
      </c>
      <c r="H89" s="30">
        <f t="shared" ca="1" si="29"/>
        <v>47448.666666666672</v>
      </c>
      <c r="J89" s="19">
        <f ca="1">I89+J88</f>
        <v>-3964</v>
      </c>
      <c r="K89" s="19">
        <f t="shared" ref="K89:AS89" ca="1" si="30">J89+K88</f>
        <v>-10460.111111111111</v>
      </c>
      <c r="L89" s="19">
        <f t="shared" ca="1" si="30"/>
        <v>-17908.333333333336</v>
      </c>
      <c r="M89" s="19">
        <f t="shared" ca="1" si="30"/>
        <v>-22544.666666666672</v>
      </c>
      <c r="N89" s="19">
        <f t="shared" ca="1" si="30"/>
        <v>-23389.000000000004</v>
      </c>
      <c r="O89" s="19">
        <f t="shared" ca="1" si="30"/>
        <v>-22021.333333333336</v>
      </c>
      <c r="P89" s="19">
        <f t="shared" ca="1" si="30"/>
        <v>-19705.666666666668</v>
      </c>
      <c r="Q89" s="19">
        <f t="shared" ca="1" si="30"/>
        <v>-17390</v>
      </c>
      <c r="R89" s="19">
        <f t="shared" ca="1" si="30"/>
        <v>-15074.333333333334</v>
      </c>
      <c r="S89" s="19">
        <f t="shared" ca="1" si="30"/>
        <v>-12758.666666666668</v>
      </c>
      <c r="T89" s="19">
        <f t="shared" ca="1" si="30"/>
        <v>-10443.000000000002</v>
      </c>
      <c r="U89" s="19">
        <f t="shared" ca="1" si="30"/>
        <v>-8127.3333333333358</v>
      </c>
      <c r="V89" s="19">
        <f ca="1">U89+V88</f>
        <v>-5811.6666666666697</v>
      </c>
      <c r="W89" s="19">
        <f t="shared" ca="1" si="30"/>
        <v>-3496.0000000000032</v>
      </c>
      <c r="X89" s="19">
        <f t="shared" ca="1" si="30"/>
        <v>-1180.3333333333367</v>
      </c>
      <c r="Y89" s="19">
        <f t="shared" ca="1" si="30"/>
        <v>1135.3333333333298</v>
      </c>
      <c r="Z89" s="19">
        <f t="shared" ca="1" si="30"/>
        <v>3450.9999999999964</v>
      </c>
      <c r="AA89" s="19">
        <f t="shared" ca="1" si="30"/>
        <v>5766.6666666666624</v>
      </c>
      <c r="AB89" s="19">
        <f t="shared" ca="1" si="30"/>
        <v>8082.3333333333285</v>
      </c>
      <c r="AC89" s="19">
        <f t="shared" ca="1" si="30"/>
        <v>10397.999999999995</v>
      </c>
      <c r="AD89" s="19">
        <f t="shared" ca="1" si="30"/>
        <v>12713.666666666661</v>
      </c>
      <c r="AE89" s="19">
        <f t="shared" ca="1" si="30"/>
        <v>15029.333333333327</v>
      </c>
      <c r="AF89" s="19">
        <f t="shared" ca="1" si="30"/>
        <v>17344.999999999993</v>
      </c>
      <c r="AG89" s="19">
        <f t="shared" ca="1" si="30"/>
        <v>19660.666666666661</v>
      </c>
      <c r="AH89" s="19">
        <f t="shared" ca="1" si="30"/>
        <v>21976.333333333328</v>
      </c>
      <c r="AI89" s="19">
        <f t="shared" ca="1" si="30"/>
        <v>24291.999999999996</v>
      </c>
      <c r="AJ89" s="19">
        <f t="shared" ca="1" si="30"/>
        <v>26607.666666666664</v>
      </c>
      <c r="AK89" s="19">
        <f t="shared" ca="1" si="30"/>
        <v>28923.333333333332</v>
      </c>
      <c r="AL89" s="19">
        <f t="shared" ca="1" si="30"/>
        <v>31239</v>
      </c>
      <c r="AM89" s="19">
        <f t="shared" ca="1" si="30"/>
        <v>33554.666666666664</v>
      </c>
      <c r="AN89" s="19">
        <f t="shared" ca="1" si="30"/>
        <v>35870.333333333328</v>
      </c>
      <c r="AO89" s="19">
        <f t="shared" ca="1" si="30"/>
        <v>38185.999999999993</v>
      </c>
      <c r="AP89" s="19">
        <f t="shared" ca="1" si="30"/>
        <v>40501.666666666657</v>
      </c>
      <c r="AQ89" s="19">
        <f t="shared" ca="1" si="30"/>
        <v>42817.333333333321</v>
      </c>
      <c r="AR89" s="19">
        <f t="shared" ca="1" si="30"/>
        <v>45132.999999999985</v>
      </c>
      <c r="AS89" s="19">
        <f t="shared" ca="1" si="30"/>
        <v>47448.66666666665</v>
      </c>
      <c r="AT89" s="19"/>
    </row>
    <row r="90" spans="2:46" outlineLevel="1" x14ac:dyDescent="0.35">
      <c r="B90" s="56" t="s">
        <v>1</v>
      </c>
      <c r="F90" s="30">
        <f t="shared" ref="F90:H91" ca="1" si="31">SUMIF($J$3:$AS$3,F$1,$J90:$AT90)</f>
        <v>0</v>
      </c>
      <c r="G90" s="30">
        <f t="shared" ca="1" si="31"/>
        <v>3932.1333333333323</v>
      </c>
      <c r="H90" s="30">
        <f t="shared" ca="1" si="31"/>
        <v>5557.5999999999976</v>
      </c>
      <c r="J90" s="19">
        <f ca="1">IF(SUM($I$88:J88)&gt;0,SUM($I$88:J88)*Налогприбыль,0)-SUM($I$90:I90)</f>
        <v>0</v>
      </c>
      <c r="K90" s="19">
        <f ca="1">IF(SUM($I$88:K88)&gt;0,SUM($I$88:K88)*Налогприбыль,0)-SUM($I$90:J90)</f>
        <v>0</v>
      </c>
      <c r="L90" s="19">
        <f ca="1">IF(SUM($I$88:L88)&gt;0,SUM($I$88:L88)*Налогприбыль,0)-SUM($I$90:K90)</f>
        <v>0</v>
      </c>
      <c r="M90" s="19">
        <f ca="1">IF(SUM($I$88:M88)&gt;0,SUM($I$88:M88)*Налогприбыль,0)-SUM($I$90:L90)</f>
        <v>0</v>
      </c>
      <c r="N90" s="19">
        <f ca="1">IF(SUM($I$88:N88)&gt;0,SUM($I$88:N88)*Налогприбыль,0)-SUM($I$90:M90)</f>
        <v>0</v>
      </c>
      <c r="O90" s="19">
        <f ca="1">IF(SUM($I$88:O88)&gt;0,SUM($I$88:O88)*Налогприбыль,0)-SUM($I$90:N90)</f>
        <v>0</v>
      </c>
      <c r="P90" s="19">
        <f ca="1">IF(SUM($I$88:P88)&gt;0,SUM($I$88:P88)*Налогприбыль,0)-SUM($I$90:O90)</f>
        <v>0</v>
      </c>
      <c r="Q90" s="19">
        <f ca="1">IF(SUM($I$88:Q88)&gt;0,SUM($I$88:Q88)*Налогприбыль,0)-SUM($I$90:P90)</f>
        <v>0</v>
      </c>
      <c r="R90" s="19">
        <f ca="1">IF(SUM($I$88:R88)&gt;0,SUM($I$88:R88)*Налогприбыль,0)-SUM($I$90:Q90)</f>
        <v>0</v>
      </c>
      <c r="S90" s="19">
        <f ca="1">IF(SUM($I$88:S88)&gt;0,SUM($I$88:S88)*Налогприбыль,0)-SUM($I$90:R90)</f>
        <v>0</v>
      </c>
      <c r="T90" s="19">
        <f ca="1">IF(SUM($I$88:T88)&gt;0,SUM($I$88:T88)*Налогприбыль,0)-SUM($I$90:S90)</f>
        <v>0</v>
      </c>
      <c r="U90" s="19">
        <f ca="1">IF(SUM($I$88:U88)&gt;0,SUM($I$88:U88)*Налогприбыль,0)-SUM($I$90:T90)</f>
        <v>0</v>
      </c>
      <c r="V90" s="19">
        <f ca="1">IF(SUM($I$88:V88)&gt;0,SUM($I$88:V88)*Налогприбыль,0)-SUM($I$90:U90)</f>
        <v>0</v>
      </c>
      <c r="W90" s="19">
        <f ca="1">IF(SUM($I$88:W88)&gt;0,SUM($I$88:W88)*Налогприбыль,0)-SUM($I$90:V90)</f>
        <v>0</v>
      </c>
      <c r="X90" s="19">
        <f ca="1">IF(SUM($I$88:X88)&gt;0,SUM($I$88:X88)*Налогприбыль,0)-SUM($I$90:W90)</f>
        <v>0</v>
      </c>
      <c r="Y90" s="19">
        <f ca="1">IF(SUM($I$88:Y88)&gt;0,SUM($I$88:Y88)*Налогприбыль,0)-SUM($I$90:X90)</f>
        <v>227.06666666666598</v>
      </c>
      <c r="Z90" s="19">
        <f ca="1">IF(SUM($I$88:Z88)&gt;0,SUM($I$88:Z88)*Налогприбыль,0)-SUM($I$90:Y90)</f>
        <v>463.13333333333338</v>
      </c>
      <c r="AA90" s="19">
        <f ca="1">IF(SUM($I$88:AA88)&gt;0,SUM($I$88:AA88)*Налогприбыль,0)-SUM($I$90:Z90)</f>
        <v>463.13333333333321</v>
      </c>
      <c r="AB90" s="19">
        <f ca="1">IF(SUM($I$88:AB88)&gt;0,SUM($I$88:AB88)*Налогприбыль,0)-SUM($I$90:AA90)</f>
        <v>463.13333333333321</v>
      </c>
      <c r="AC90" s="19">
        <f ca="1">IF(SUM($I$88:AC88)&gt;0,SUM($I$88:AC88)*Налогприбыль,0)-SUM($I$90:AB90)</f>
        <v>463.13333333333321</v>
      </c>
      <c r="AD90" s="19">
        <f ca="1">IF(SUM($I$88:AD88)&gt;0,SUM($I$88:AD88)*Налогприбыль,0)-SUM($I$90:AC90)</f>
        <v>463.13333333333321</v>
      </c>
      <c r="AE90" s="19">
        <f ca="1">IF(SUM($I$88:AE88)&gt;0,SUM($I$88:AE88)*Налогприбыль,0)-SUM($I$90:AD90)</f>
        <v>463.13333333333321</v>
      </c>
      <c r="AF90" s="19">
        <f ca="1">IF(SUM($I$88:AF88)&gt;0,SUM($I$88:AF88)*Налогприбыль,0)-SUM($I$90:AE90)</f>
        <v>463.13333333333321</v>
      </c>
      <c r="AG90" s="19">
        <f ca="1">IF(SUM($I$88:AG88)&gt;0,SUM($I$88:AG88)*Налогприбыль,0)-SUM($I$90:AF90)</f>
        <v>463.13333333333367</v>
      </c>
      <c r="AH90" s="19">
        <f ca="1">IF(SUM($I$88:AH88)&gt;0,SUM($I$88:AH88)*Налогприбыль,0)-SUM($I$90:AG90)</f>
        <v>463.13333333333321</v>
      </c>
      <c r="AI90" s="19">
        <f ca="1">IF(SUM($I$88:AI88)&gt;0,SUM($I$88:AI88)*Налогприбыль,0)-SUM($I$90:AH90)</f>
        <v>463.13333333333412</v>
      </c>
      <c r="AJ90" s="19">
        <f ca="1">IF(SUM($I$88:AJ88)&gt;0,SUM($I$88:AJ88)*Налогприбыль,0)-SUM($I$90:AI90)</f>
        <v>463.13333333333321</v>
      </c>
      <c r="AK90" s="19">
        <f ca="1">IF(SUM($I$88:AK88)&gt;0,SUM($I$88:AK88)*Налогприбыль,0)-SUM($I$90:AJ90)</f>
        <v>463.13333333333412</v>
      </c>
      <c r="AL90" s="19">
        <f ca="1">IF(SUM($I$88:AL88)&gt;0,SUM($I$88:AL88)*Налогприбыль,0)-SUM($I$90:AK90)</f>
        <v>463.13333333333321</v>
      </c>
      <c r="AM90" s="19">
        <f ca="1">IF(SUM($I$88:AM88)&gt;0,SUM($I$88:AM88)*Налогприбыль,0)-SUM($I$90:AL90)</f>
        <v>463.13333333333321</v>
      </c>
      <c r="AN90" s="19">
        <f ca="1">IF(SUM($I$88:AN88)&gt;0,SUM($I$88:AN88)*Налогприбыль,0)-SUM($I$90:AM90)</f>
        <v>463.1333333333323</v>
      </c>
      <c r="AO90" s="19">
        <f ca="1">IF(SUM($I$88:AO88)&gt;0,SUM($I$88:AO88)*Налогприбыль,0)-SUM($I$90:AN90)</f>
        <v>463.13333333333321</v>
      </c>
      <c r="AP90" s="19">
        <f ca="1">IF(SUM($I$88:AP88)&gt;0,SUM($I$88:AP88)*Налогприбыль,0)-SUM($I$90:AO90)</f>
        <v>463.13333333333321</v>
      </c>
      <c r="AQ90" s="19">
        <f ca="1">IF(SUM($I$88:AQ88)&gt;0,SUM($I$88:AQ88)*Налогприбыль,0)-SUM($I$90:AP90)</f>
        <v>463.13333333333321</v>
      </c>
      <c r="AR90" s="19">
        <f ca="1">IF(SUM($I$88:AR88)&gt;0,SUM($I$88:AR88)*Налогприбыль,0)-SUM($I$90:AQ90)</f>
        <v>463.13333333333139</v>
      </c>
      <c r="AS90" s="19">
        <f ca="1">IF(SUM($I$88:AS88)&gt;0,SUM($I$88:AS88)*Налогприбыль,0)-SUM($I$90:AR90)</f>
        <v>463.13333333333321</v>
      </c>
      <c r="AT90" s="19"/>
    </row>
    <row r="91" spans="2:46" outlineLevel="1" x14ac:dyDescent="0.35">
      <c r="B91" s="56" t="s">
        <v>84</v>
      </c>
      <c r="F91" s="30">
        <f t="shared" ca="1" si="31"/>
        <v>-8127.3333333333358</v>
      </c>
      <c r="G91" s="30">
        <f t="shared" ca="1" si="31"/>
        <v>23855.866666666665</v>
      </c>
      <c r="H91" s="30">
        <f t="shared" ca="1" si="31"/>
        <v>22230.400000000001</v>
      </c>
      <c r="J91" s="19">
        <f ca="1">J88-J90</f>
        <v>-3964</v>
      </c>
      <c r="K91" s="19">
        <f t="shared" ref="K91:AS91" ca="1" si="32">K88-K90</f>
        <v>-6496.1111111111113</v>
      </c>
      <c r="L91" s="19">
        <f t="shared" ca="1" si="32"/>
        <v>-7448.2222222222226</v>
      </c>
      <c r="M91" s="19">
        <f t="shared" ca="1" si="32"/>
        <v>-4636.3333333333339</v>
      </c>
      <c r="N91" s="19">
        <f t="shared" ca="1" si="32"/>
        <v>-844.33333333333348</v>
      </c>
      <c r="O91" s="19">
        <f t="shared" ca="1" si="32"/>
        <v>1367.6666666666665</v>
      </c>
      <c r="P91" s="19">
        <f t="shared" ca="1" si="32"/>
        <v>2315.6666666666665</v>
      </c>
      <c r="Q91" s="19">
        <f t="shared" ca="1" si="32"/>
        <v>2315.6666666666665</v>
      </c>
      <c r="R91" s="19">
        <f t="shared" ca="1" si="32"/>
        <v>2315.6666666666665</v>
      </c>
      <c r="S91" s="19">
        <f t="shared" ca="1" si="32"/>
        <v>2315.6666666666665</v>
      </c>
      <c r="T91" s="19">
        <f t="shared" ca="1" si="32"/>
        <v>2315.6666666666665</v>
      </c>
      <c r="U91" s="19">
        <f t="shared" ca="1" si="32"/>
        <v>2315.6666666666665</v>
      </c>
      <c r="V91" s="19">
        <f t="shared" ca="1" si="32"/>
        <v>2315.6666666666665</v>
      </c>
      <c r="W91" s="19">
        <f t="shared" ca="1" si="32"/>
        <v>2315.6666666666665</v>
      </c>
      <c r="X91" s="19">
        <f t="shared" ca="1" si="32"/>
        <v>2315.6666666666665</v>
      </c>
      <c r="Y91" s="19">
        <f t="shared" ca="1" si="32"/>
        <v>2088.6000000000004</v>
      </c>
      <c r="Z91" s="19">
        <f t="shared" ca="1" si="32"/>
        <v>1852.5333333333331</v>
      </c>
      <c r="AA91" s="19">
        <f t="shared" ca="1" si="32"/>
        <v>1852.5333333333333</v>
      </c>
      <c r="AB91" s="19">
        <f t="shared" ca="1" si="32"/>
        <v>1852.5333333333333</v>
      </c>
      <c r="AC91" s="19">
        <f t="shared" ca="1" si="32"/>
        <v>1852.5333333333333</v>
      </c>
      <c r="AD91" s="19">
        <f t="shared" ca="1" si="32"/>
        <v>1852.5333333333333</v>
      </c>
      <c r="AE91" s="19">
        <f t="shared" ca="1" si="32"/>
        <v>1852.5333333333333</v>
      </c>
      <c r="AF91" s="19">
        <f t="shared" ca="1" si="32"/>
        <v>1852.5333333333333</v>
      </c>
      <c r="AG91" s="19">
        <f t="shared" ca="1" si="32"/>
        <v>1852.5333333333328</v>
      </c>
      <c r="AH91" s="19">
        <f t="shared" ca="1" si="32"/>
        <v>1852.5333333333333</v>
      </c>
      <c r="AI91" s="19">
        <f t="shared" ca="1" si="32"/>
        <v>1852.5333333333324</v>
      </c>
      <c r="AJ91" s="19">
        <f t="shared" ca="1" si="32"/>
        <v>1852.5333333333333</v>
      </c>
      <c r="AK91" s="19">
        <f t="shared" ca="1" si="32"/>
        <v>1852.5333333333324</v>
      </c>
      <c r="AL91" s="19">
        <f t="shared" ca="1" si="32"/>
        <v>1852.5333333333333</v>
      </c>
      <c r="AM91" s="19">
        <f t="shared" ca="1" si="32"/>
        <v>1852.5333333333333</v>
      </c>
      <c r="AN91" s="19">
        <f t="shared" ca="1" si="32"/>
        <v>1852.5333333333342</v>
      </c>
      <c r="AO91" s="19">
        <f t="shared" ca="1" si="32"/>
        <v>1852.5333333333333</v>
      </c>
      <c r="AP91" s="19">
        <f t="shared" ca="1" si="32"/>
        <v>1852.5333333333333</v>
      </c>
      <c r="AQ91" s="19">
        <f t="shared" ca="1" si="32"/>
        <v>1852.5333333333333</v>
      </c>
      <c r="AR91" s="19">
        <f t="shared" ca="1" si="32"/>
        <v>1852.5333333333351</v>
      </c>
      <c r="AS91" s="19">
        <f t="shared" ca="1" si="32"/>
        <v>1852.5333333333333</v>
      </c>
      <c r="AT91" s="19"/>
    </row>
    <row r="92" spans="2:46" x14ac:dyDescent="0.35">
      <c r="B92" s="56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</row>
    <row r="93" spans="2:46" s="20" customFormat="1" x14ac:dyDescent="0.35">
      <c r="B93" s="59" t="s">
        <v>86</v>
      </c>
      <c r="C93" s="24"/>
      <c r="D93" s="24"/>
      <c r="E93" s="24"/>
      <c r="F93" s="62"/>
      <c r="G93" s="62"/>
      <c r="H93" s="62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</row>
    <row r="94" spans="2:46" outlineLevel="1" x14ac:dyDescent="0.35">
      <c r="B94" s="64" t="s">
        <v>87</v>
      </c>
      <c r="C94" s="22" t="s">
        <v>45</v>
      </c>
      <c r="F94" s="30">
        <f t="shared" ref="F94:H103" ca="1" si="33">SUMIF($J$3:$AS$3,F$1,$J94:$AT94)</f>
        <v>49312.799999999996</v>
      </c>
      <c r="G94" s="30">
        <f t="shared" ca="1" si="33"/>
        <v>41599.06666666668</v>
      </c>
      <c r="H94" s="30">
        <f t="shared" ca="1" si="33"/>
        <v>39730.400000000023</v>
      </c>
      <c r="J94" s="19">
        <f ca="1">J95-J96</f>
        <v>-7024</v>
      </c>
      <c r="K94" s="19">
        <f t="shared" ref="K94:AS94" ca="1" si="34">K95-K96</f>
        <v>-5448.4000000000015</v>
      </c>
      <c r="L94" s="19">
        <f t="shared" ca="1" si="34"/>
        <v>-3516.8000000000029</v>
      </c>
      <c r="M94" s="19">
        <f t="shared" ca="1" si="34"/>
        <v>5219.6000000000058</v>
      </c>
      <c r="N94" s="19">
        <f t="shared" ca="1" si="34"/>
        <v>8314</v>
      </c>
      <c r="O94" s="19">
        <f t="shared" ca="1" si="34"/>
        <v>9132.3999999999942</v>
      </c>
      <c r="P94" s="19">
        <f t="shared" ca="1" si="34"/>
        <v>8706</v>
      </c>
      <c r="Q94" s="19">
        <f t="shared" ca="1" si="34"/>
        <v>6786</v>
      </c>
      <c r="R94" s="19">
        <f t="shared" ca="1" si="34"/>
        <v>6786</v>
      </c>
      <c r="S94" s="19">
        <f t="shared" ca="1" si="34"/>
        <v>6786</v>
      </c>
      <c r="T94" s="19">
        <f t="shared" ca="1" si="34"/>
        <v>6786</v>
      </c>
      <c r="U94" s="19">
        <f t="shared" ca="1" si="34"/>
        <v>6786</v>
      </c>
      <c r="V94" s="19">
        <f t="shared" ca="1" si="34"/>
        <v>4017.2000000000116</v>
      </c>
      <c r="W94" s="19">
        <f t="shared" ca="1" si="34"/>
        <v>3774</v>
      </c>
      <c r="X94" s="19">
        <f t="shared" ca="1" si="34"/>
        <v>3774</v>
      </c>
      <c r="Y94" s="19">
        <f t="shared" ca="1" si="34"/>
        <v>3546.9333333333198</v>
      </c>
      <c r="Z94" s="19">
        <f t="shared" ca="1" si="34"/>
        <v>3310.8666666666686</v>
      </c>
      <c r="AA94" s="19">
        <f t="shared" ca="1" si="34"/>
        <v>3310.8666666666686</v>
      </c>
      <c r="AB94" s="19">
        <f t="shared" ca="1" si="34"/>
        <v>3310.8666666666686</v>
      </c>
      <c r="AC94" s="19">
        <f t="shared" ca="1" si="34"/>
        <v>3310.8666666666686</v>
      </c>
      <c r="AD94" s="19">
        <f t="shared" ca="1" si="34"/>
        <v>3310.8666666666686</v>
      </c>
      <c r="AE94" s="19">
        <f t="shared" ca="1" si="34"/>
        <v>3310.8666666666686</v>
      </c>
      <c r="AF94" s="19">
        <f t="shared" ca="1" si="34"/>
        <v>3310.8666666666686</v>
      </c>
      <c r="AG94" s="19">
        <f t="shared" ca="1" si="34"/>
        <v>3310.8666666666686</v>
      </c>
      <c r="AH94" s="19">
        <f t="shared" ca="1" si="34"/>
        <v>3310.8666666666686</v>
      </c>
      <c r="AI94" s="19">
        <f t="shared" ca="1" si="34"/>
        <v>3310.8666666666686</v>
      </c>
      <c r="AJ94" s="19">
        <f t="shared" ca="1" si="34"/>
        <v>3310.8666666666686</v>
      </c>
      <c r="AK94" s="19">
        <f t="shared" ca="1" si="34"/>
        <v>3310.8666666666686</v>
      </c>
      <c r="AL94" s="19">
        <f t="shared" ca="1" si="34"/>
        <v>3310.8666666666686</v>
      </c>
      <c r="AM94" s="19">
        <f t="shared" ca="1" si="34"/>
        <v>3310.8666666666686</v>
      </c>
      <c r="AN94" s="19">
        <f t="shared" ca="1" si="34"/>
        <v>3310.8666666666686</v>
      </c>
      <c r="AO94" s="19">
        <f t="shared" ca="1" si="34"/>
        <v>3310.8666666666686</v>
      </c>
      <c r="AP94" s="19">
        <f t="shared" ca="1" si="34"/>
        <v>3310.8666666666686</v>
      </c>
      <c r="AQ94" s="19">
        <f t="shared" ca="1" si="34"/>
        <v>3310.8666666666686</v>
      </c>
      <c r="AR94" s="19">
        <f t="shared" ca="1" si="34"/>
        <v>3310.8666666666686</v>
      </c>
      <c r="AS94" s="19">
        <f t="shared" ca="1" si="34"/>
        <v>3310.8666666666686</v>
      </c>
      <c r="AT94" s="19"/>
    </row>
    <row r="95" spans="2:46" outlineLevel="1" x14ac:dyDescent="0.35">
      <c r="B95" s="56" t="s">
        <v>88</v>
      </c>
      <c r="C95" s="22" t="s">
        <v>45</v>
      </c>
      <c r="F95" s="30">
        <f t="shared" ca="1" si="33"/>
        <v>1281600</v>
      </c>
      <c r="G95" s="30">
        <f t="shared" ca="1" si="33"/>
        <v>1728000</v>
      </c>
      <c r="H95" s="30">
        <f t="shared" ca="1" si="33"/>
        <v>1728000</v>
      </c>
      <c r="J95" s="19">
        <f ca="1">J19</f>
        <v>0</v>
      </c>
      <c r="K95" s="19">
        <f ca="1">K19</f>
        <v>19200</v>
      </c>
      <c r="L95" s="19">
        <f ca="1">L19</f>
        <v>50400</v>
      </c>
      <c r="M95" s="19">
        <f ca="1">M19</f>
        <v>91200</v>
      </c>
      <c r="N95" s="19">
        <f ca="1">N19</f>
        <v>120000</v>
      </c>
      <c r="O95" s="19">
        <f ca="1">O19</f>
        <v>136800</v>
      </c>
      <c r="P95" s="19">
        <f ca="1">P19</f>
        <v>144000</v>
      </c>
      <c r="Q95" s="19">
        <f ca="1">Q19</f>
        <v>144000</v>
      </c>
      <c r="R95" s="19">
        <f ca="1">R19</f>
        <v>144000</v>
      </c>
      <c r="S95" s="19">
        <f ca="1">S19</f>
        <v>144000</v>
      </c>
      <c r="T95" s="19">
        <f ca="1">T19</f>
        <v>144000</v>
      </c>
      <c r="U95" s="19">
        <f ca="1">U19</f>
        <v>144000</v>
      </c>
      <c r="V95" s="19">
        <f ca="1">V19</f>
        <v>144000</v>
      </c>
      <c r="W95" s="19">
        <f ca="1">W19</f>
        <v>144000</v>
      </c>
      <c r="X95" s="19">
        <f ca="1">X19</f>
        <v>144000</v>
      </c>
      <c r="Y95" s="19">
        <f ca="1">Y19</f>
        <v>144000</v>
      </c>
      <c r="Z95" s="19">
        <f ca="1">Z19</f>
        <v>144000</v>
      </c>
      <c r="AA95" s="19">
        <f ca="1">AA19</f>
        <v>144000</v>
      </c>
      <c r="AB95" s="19">
        <f ca="1">AB19</f>
        <v>144000</v>
      </c>
      <c r="AC95" s="19">
        <f ca="1">AC19</f>
        <v>144000</v>
      </c>
      <c r="AD95" s="19">
        <f ca="1">AD19</f>
        <v>144000</v>
      </c>
      <c r="AE95" s="19">
        <f ca="1">AE19</f>
        <v>144000</v>
      </c>
      <c r="AF95" s="19">
        <f ca="1">AF19</f>
        <v>144000</v>
      </c>
      <c r="AG95" s="19">
        <f ca="1">AG19</f>
        <v>144000</v>
      </c>
      <c r="AH95" s="19">
        <f ca="1">AH19</f>
        <v>144000</v>
      </c>
      <c r="AI95" s="19">
        <f ca="1">AI19</f>
        <v>144000</v>
      </c>
      <c r="AJ95" s="19">
        <f ca="1">AJ19</f>
        <v>144000</v>
      </c>
      <c r="AK95" s="19">
        <f ca="1">AK19</f>
        <v>144000</v>
      </c>
      <c r="AL95" s="19">
        <f ca="1">AL19</f>
        <v>144000</v>
      </c>
      <c r="AM95" s="19">
        <f ca="1">AM19</f>
        <v>144000</v>
      </c>
      <c r="AN95" s="19">
        <f ca="1">AN19</f>
        <v>144000</v>
      </c>
      <c r="AO95" s="19">
        <f ca="1">AO19</f>
        <v>144000</v>
      </c>
      <c r="AP95" s="19">
        <f ca="1">AP19</f>
        <v>144000</v>
      </c>
      <c r="AQ95" s="19">
        <f ca="1">AQ19</f>
        <v>144000</v>
      </c>
      <c r="AR95" s="19">
        <f ca="1">AR19</f>
        <v>144000</v>
      </c>
      <c r="AS95" s="19">
        <f ca="1">AS19</f>
        <v>144000</v>
      </c>
      <c r="AT95" s="19"/>
    </row>
    <row r="96" spans="2:46" outlineLevel="1" x14ac:dyDescent="0.35">
      <c r="B96" s="56" t="s">
        <v>89</v>
      </c>
      <c r="C96" s="22" t="s">
        <v>45</v>
      </c>
      <c r="F96" s="30">
        <f t="shared" ca="1" si="33"/>
        <v>1232287.2</v>
      </c>
      <c r="G96" s="30">
        <f t="shared" ca="1" si="33"/>
        <v>1686400.9333333331</v>
      </c>
      <c r="H96" s="30">
        <f t="shared" ca="1" si="33"/>
        <v>1688269.5999999999</v>
      </c>
      <c r="J96" s="19">
        <f t="shared" ref="J96:AS96" ca="1" si="35">SUM(J97:J103)</f>
        <v>7024</v>
      </c>
      <c r="K96" s="19">
        <f t="shared" ca="1" si="35"/>
        <v>24648.400000000001</v>
      </c>
      <c r="L96" s="19">
        <f t="shared" ca="1" si="35"/>
        <v>53916.800000000003</v>
      </c>
      <c r="M96" s="19">
        <f t="shared" ca="1" si="35"/>
        <v>85980.4</v>
      </c>
      <c r="N96" s="19">
        <f t="shared" ca="1" si="35"/>
        <v>111686</v>
      </c>
      <c r="O96" s="19">
        <f t="shared" ca="1" si="35"/>
        <v>127667.6</v>
      </c>
      <c r="P96" s="19">
        <f t="shared" ca="1" si="35"/>
        <v>135294</v>
      </c>
      <c r="Q96" s="19">
        <f t="shared" ca="1" si="35"/>
        <v>137214</v>
      </c>
      <c r="R96" s="19">
        <f t="shared" ca="1" si="35"/>
        <v>137214</v>
      </c>
      <c r="S96" s="19">
        <f t="shared" ca="1" si="35"/>
        <v>137214</v>
      </c>
      <c r="T96" s="19">
        <f t="shared" ca="1" si="35"/>
        <v>137214</v>
      </c>
      <c r="U96" s="19">
        <f t="shared" ca="1" si="35"/>
        <v>137214</v>
      </c>
      <c r="V96" s="19">
        <f t="shared" ca="1" si="35"/>
        <v>139982.79999999999</v>
      </c>
      <c r="W96" s="19">
        <f t="shared" ca="1" si="35"/>
        <v>140226</v>
      </c>
      <c r="X96" s="19">
        <f t="shared" ca="1" si="35"/>
        <v>140226</v>
      </c>
      <c r="Y96" s="19">
        <f t="shared" ca="1" si="35"/>
        <v>140453.06666666668</v>
      </c>
      <c r="Z96" s="19">
        <f t="shared" ca="1" si="35"/>
        <v>140689.13333333333</v>
      </c>
      <c r="AA96" s="19">
        <f t="shared" ca="1" si="35"/>
        <v>140689.13333333333</v>
      </c>
      <c r="AB96" s="19">
        <f t="shared" ca="1" si="35"/>
        <v>140689.13333333333</v>
      </c>
      <c r="AC96" s="19">
        <f t="shared" ca="1" si="35"/>
        <v>140689.13333333333</v>
      </c>
      <c r="AD96" s="19">
        <f t="shared" ca="1" si="35"/>
        <v>140689.13333333333</v>
      </c>
      <c r="AE96" s="19">
        <f t="shared" ca="1" si="35"/>
        <v>140689.13333333333</v>
      </c>
      <c r="AF96" s="19">
        <f t="shared" ca="1" si="35"/>
        <v>140689.13333333333</v>
      </c>
      <c r="AG96" s="19">
        <f t="shared" ca="1" si="35"/>
        <v>140689.13333333333</v>
      </c>
      <c r="AH96" s="19">
        <f t="shared" ca="1" si="35"/>
        <v>140689.13333333333</v>
      </c>
      <c r="AI96" s="19">
        <f t="shared" ca="1" si="35"/>
        <v>140689.13333333333</v>
      </c>
      <c r="AJ96" s="19">
        <f t="shared" ca="1" si="35"/>
        <v>140689.13333333333</v>
      </c>
      <c r="AK96" s="19">
        <f t="shared" ca="1" si="35"/>
        <v>140689.13333333333</v>
      </c>
      <c r="AL96" s="19">
        <f t="shared" ca="1" si="35"/>
        <v>140689.13333333333</v>
      </c>
      <c r="AM96" s="19">
        <f t="shared" ca="1" si="35"/>
        <v>140689.13333333333</v>
      </c>
      <c r="AN96" s="19">
        <f t="shared" ca="1" si="35"/>
        <v>140689.13333333333</v>
      </c>
      <c r="AO96" s="19">
        <f t="shared" ca="1" si="35"/>
        <v>140689.13333333333</v>
      </c>
      <c r="AP96" s="19">
        <f t="shared" ca="1" si="35"/>
        <v>140689.13333333333</v>
      </c>
      <c r="AQ96" s="19">
        <f t="shared" ca="1" si="35"/>
        <v>140689.13333333333</v>
      </c>
      <c r="AR96" s="19">
        <f t="shared" ca="1" si="35"/>
        <v>140689.13333333333</v>
      </c>
      <c r="AS96" s="19">
        <f t="shared" ca="1" si="35"/>
        <v>140689.13333333333</v>
      </c>
      <c r="AT96" s="19"/>
    </row>
    <row r="97" spans="2:46" outlineLevel="1" x14ac:dyDescent="0.35">
      <c r="B97" s="58" t="s">
        <v>104</v>
      </c>
      <c r="C97" s="22" t="s">
        <v>45</v>
      </c>
      <c r="F97" s="30">
        <f t="shared" ca="1" si="33"/>
        <v>1006080</v>
      </c>
      <c r="G97" s="30">
        <f t="shared" ca="1" si="33"/>
        <v>1382400</v>
      </c>
      <c r="H97" s="30">
        <f t="shared" ca="1" si="33"/>
        <v>1382400</v>
      </c>
      <c r="J97" s="19">
        <f t="shared" ref="J97:AS97" ca="1" si="36">J56</f>
        <v>2560</v>
      </c>
      <c r="K97" s="19">
        <f t="shared" ca="1" si="36"/>
        <v>14400</v>
      </c>
      <c r="L97" s="19">
        <f t="shared" ca="1" si="36"/>
        <v>37440</v>
      </c>
      <c r="M97" s="19">
        <f t="shared" ca="1" si="36"/>
        <v>65920</v>
      </c>
      <c r="N97" s="19">
        <f t="shared" ca="1" si="36"/>
        <v>90560</v>
      </c>
      <c r="O97" s="19">
        <f t="shared" ca="1" si="36"/>
        <v>105920</v>
      </c>
      <c r="P97" s="19">
        <f t="shared" ca="1" si="36"/>
        <v>113280</v>
      </c>
      <c r="Q97" s="19">
        <f t="shared" ca="1" si="36"/>
        <v>115200</v>
      </c>
      <c r="R97" s="19">
        <f t="shared" ca="1" si="36"/>
        <v>115200</v>
      </c>
      <c r="S97" s="19">
        <f t="shared" ca="1" si="36"/>
        <v>115200</v>
      </c>
      <c r="T97" s="19">
        <f t="shared" ca="1" si="36"/>
        <v>115200</v>
      </c>
      <c r="U97" s="19">
        <f t="shared" ca="1" si="36"/>
        <v>115200</v>
      </c>
      <c r="V97" s="19">
        <f t="shared" ca="1" si="36"/>
        <v>115200</v>
      </c>
      <c r="W97" s="19">
        <f t="shared" ca="1" si="36"/>
        <v>115200</v>
      </c>
      <c r="X97" s="19">
        <f t="shared" ca="1" si="36"/>
        <v>115200</v>
      </c>
      <c r="Y97" s="19">
        <f t="shared" ca="1" si="36"/>
        <v>115200</v>
      </c>
      <c r="Z97" s="19">
        <f t="shared" ca="1" si="36"/>
        <v>115200</v>
      </c>
      <c r="AA97" s="19">
        <f t="shared" ca="1" si="36"/>
        <v>115200</v>
      </c>
      <c r="AB97" s="19">
        <f t="shared" ca="1" si="36"/>
        <v>115200</v>
      </c>
      <c r="AC97" s="19">
        <f t="shared" ca="1" si="36"/>
        <v>115200</v>
      </c>
      <c r="AD97" s="19">
        <f t="shared" ca="1" si="36"/>
        <v>115200</v>
      </c>
      <c r="AE97" s="19">
        <f t="shared" ca="1" si="36"/>
        <v>115200</v>
      </c>
      <c r="AF97" s="19">
        <f t="shared" ca="1" si="36"/>
        <v>115200</v>
      </c>
      <c r="AG97" s="19">
        <f t="shared" ca="1" si="36"/>
        <v>115200</v>
      </c>
      <c r="AH97" s="19">
        <f t="shared" ca="1" si="36"/>
        <v>115200</v>
      </c>
      <c r="AI97" s="19">
        <f t="shared" ca="1" si="36"/>
        <v>115200</v>
      </c>
      <c r="AJ97" s="19">
        <f t="shared" ca="1" si="36"/>
        <v>115200</v>
      </c>
      <c r="AK97" s="19">
        <f t="shared" ca="1" si="36"/>
        <v>115200</v>
      </c>
      <c r="AL97" s="19">
        <f t="shared" ca="1" si="36"/>
        <v>115200</v>
      </c>
      <c r="AM97" s="19">
        <f t="shared" ca="1" si="36"/>
        <v>115200</v>
      </c>
      <c r="AN97" s="19">
        <f t="shared" ca="1" si="36"/>
        <v>115200</v>
      </c>
      <c r="AO97" s="19">
        <f t="shared" ca="1" si="36"/>
        <v>115200</v>
      </c>
      <c r="AP97" s="19">
        <f t="shared" ca="1" si="36"/>
        <v>115200</v>
      </c>
      <c r="AQ97" s="19">
        <f t="shared" ca="1" si="36"/>
        <v>115200</v>
      </c>
      <c r="AR97" s="19">
        <f t="shared" ca="1" si="36"/>
        <v>115200</v>
      </c>
      <c r="AS97" s="19">
        <f t="shared" ca="1" si="36"/>
        <v>115200</v>
      </c>
      <c r="AT97" s="19"/>
    </row>
    <row r="98" spans="2:46" outlineLevel="1" x14ac:dyDescent="0.35">
      <c r="B98" s="58" t="s">
        <v>63</v>
      </c>
      <c r="C98" s="22" t="s">
        <v>45</v>
      </c>
      <c r="F98" s="30">
        <f t="shared" ca="1" si="33"/>
        <v>32040</v>
      </c>
      <c r="G98" s="30">
        <f t="shared" ca="1" si="33"/>
        <v>43200</v>
      </c>
      <c r="H98" s="30">
        <f t="shared" ca="1" si="33"/>
        <v>43200</v>
      </c>
      <c r="J98" s="19">
        <f ca="1">J23</f>
        <v>0</v>
      </c>
      <c r="K98" s="19">
        <f ca="1">K23</f>
        <v>480</v>
      </c>
      <c r="L98" s="19">
        <f ca="1">L23</f>
        <v>1260</v>
      </c>
      <c r="M98" s="19">
        <f ca="1">M23</f>
        <v>2280</v>
      </c>
      <c r="N98" s="19">
        <f ca="1">N23</f>
        <v>3000</v>
      </c>
      <c r="O98" s="19">
        <f ca="1">O23</f>
        <v>3420</v>
      </c>
      <c r="P98" s="19">
        <f ca="1">P23</f>
        <v>3600</v>
      </c>
      <c r="Q98" s="19">
        <f ca="1">Q23</f>
        <v>3600</v>
      </c>
      <c r="R98" s="19">
        <f ca="1">R23</f>
        <v>3600</v>
      </c>
      <c r="S98" s="19">
        <f ca="1">S23</f>
        <v>3600</v>
      </c>
      <c r="T98" s="19">
        <f ca="1">T23</f>
        <v>3600</v>
      </c>
      <c r="U98" s="19">
        <f ca="1">U23</f>
        <v>3600</v>
      </c>
      <c r="V98" s="19">
        <f ca="1">V23</f>
        <v>3600</v>
      </c>
      <c r="W98" s="19">
        <f ca="1">W23</f>
        <v>3600</v>
      </c>
      <c r="X98" s="19">
        <f ca="1">X23</f>
        <v>3600</v>
      </c>
      <c r="Y98" s="19">
        <f ca="1">Y23</f>
        <v>3600</v>
      </c>
      <c r="Z98" s="19">
        <f ca="1">Z23</f>
        <v>3600</v>
      </c>
      <c r="AA98" s="19">
        <f ca="1">AA23</f>
        <v>3600</v>
      </c>
      <c r="AB98" s="19">
        <f ca="1">AB23</f>
        <v>3600</v>
      </c>
      <c r="AC98" s="19">
        <f ca="1">AC23</f>
        <v>3600</v>
      </c>
      <c r="AD98" s="19">
        <f ca="1">AD23</f>
        <v>3600</v>
      </c>
      <c r="AE98" s="19">
        <f ca="1">AE23</f>
        <v>3600</v>
      </c>
      <c r="AF98" s="19">
        <f ca="1">AF23</f>
        <v>3600</v>
      </c>
      <c r="AG98" s="19">
        <f ca="1">AG23</f>
        <v>3600</v>
      </c>
      <c r="AH98" s="19">
        <f ca="1">AH23</f>
        <v>3600</v>
      </c>
      <c r="AI98" s="19">
        <f ca="1">AI23</f>
        <v>3600</v>
      </c>
      <c r="AJ98" s="19">
        <f ca="1">AJ23</f>
        <v>3600</v>
      </c>
      <c r="AK98" s="19">
        <f ca="1">AK23</f>
        <v>3600</v>
      </c>
      <c r="AL98" s="19">
        <f ca="1">AL23</f>
        <v>3600</v>
      </c>
      <c r="AM98" s="19">
        <f ca="1">AM23</f>
        <v>3600</v>
      </c>
      <c r="AN98" s="19">
        <f ca="1">AN23</f>
        <v>3600</v>
      </c>
      <c r="AO98" s="19">
        <f ca="1">AO23</f>
        <v>3600</v>
      </c>
      <c r="AP98" s="19">
        <f ca="1">AP23</f>
        <v>3600</v>
      </c>
      <c r="AQ98" s="19">
        <f ca="1">AQ23</f>
        <v>3600</v>
      </c>
      <c r="AR98" s="19">
        <f ca="1">AR23</f>
        <v>3600</v>
      </c>
      <c r="AS98" s="19">
        <f ca="1">AS23</f>
        <v>3600</v>
      </c>
      <c r="AT98" s="19"/>
    </row>
    <row r="99" spans="2:46" outlineLevel="1" x14ac:dyDescent="0.35">
      <c r="B99" s="58" t="s">
        <v>64</v>
      </c>
      <c r="C99" s="22" t="s">
        <v>45</v>
      </c>
      <c r="F99" s="30">
        <f t="shared" ca="1" si="33"/>
        <v>15379.2</v>
      </c>
      <c r="G99" s="30">
        <f t="shared" ca="1" si="33"/>
        <v>20736</v>
      </c>
      <c r="H99" s="30">
        <f t="shared" ca="1" si="33"/>
        <v>20736</v>
      </c>
      <c r="J99" s="19">
        <f ca="1">J24</f>
        <v>0</v>
      </c>
      <c r="K99" s="19">
        <f ca="1">K24</f>
        <v>230.39999999999998</v>
      </c>
      <c r="L99" s="19">
        <f ca="1">L24</f>
        <v>604.79999999999995</v>
      </c>
      <c r="M99" s="19">
        <f ca="1">M24</f>
        <v>1094.3999999999999</v>
      </c>
      <c r="N99" s="19">
        <f ca="1">N24</f>
        <v>1440</v>
      </c>
      <c r="O99" s="19">
        <f ca="1">O24</f>
        <v>1641.6</v>
      </c>
      <c r="P99" s="19">
        <f ca="1">P24</f>
        <v>1728</v>
      </c>
      <c r="Q99" s="19">
        <f ca="1">Q24</f>
        <v>1728</v>
      </c>
      <c r="R99" s="19">
        <f ca="1">R24</f>
        <v>1728</v>
      </c>
      <c r="S99" s="19">
        <f ca="1">S24</f>
        <v>1728</v>
      </c>
      <c r="T99" s="19">
        <f ca="1">T24</f>
        <v>1728</v>
      </c>
      <c r="U99" s="19">
        <f ca="1">U24</f>
        <v>1728</v>
      </c>
      <c r="V99" s="19">
        <f ca="1">V24</f>
        <v>1728</v>
      </c>
      <c r="W99" s="19">
        <f ca="1">W24</f>
        <v>1728</v>
      </c>
      <c r="X99" s="19">
        <f ca="1">X24</f>
        <v>1728</v>
      </c>
      <c r="Y99" s="19">
        <f ca="1">Y24</f>
        <v>1728</v>
      </c>
      <c r="Z99" s="19">
        <f ca="1">Z24</f>
        <v>1728</v>
      </c>
      <c r="AA99" s="19">
        <f ca="1">AA24</f>
        <v>1728</v>
      </c>
      <c r="AB99" s="19">
        <f ca="1">AB24</f>
        <v>1728</v>
      </c>
      <c r="AC99" s="19">
        <f ca="1">AC24</f>
        <v>1728</v>
      </c>
      <c r="AD99" s="19">
        <f ca="1">AD24</f>
        <v>1728</v>
      </c>
      <c r="AE99" s="19">
        <f ca="1">AE24</f>
        <v>1728</v>
      </c>
      <c r="AF99" s="19">
        <f ca="1">AF24</f>
        <v>1728</v>
      </c>
      <c r="AG99" s="19">
        <f ca="1">AG24</f>
        <v>1728</v>
      </c>
      <c r="AH99" s="19">
        <f ca="1">AH24</f>
        <v>1728</v>
      </c>
      <c r="AI99" s="19">
        <f ca="1">AI24</f>
        <v>1728</v>
      </c>
      <c r="AJ99" s="19">
        <f ca="1">AJ24</f>
        <v>1728</v>
      </c>
      <c r="AK99" s="19">
        <f ca="1">AK24</f>
        <v>1728</v>
      </c>
      <c r="AL99" s="19">
        <f ca="1">AL24</f>
        <v>1728</v>
      </c>
      <c r="AM99" s="19">
        <f ca="1">AM24</f>
        <v>1728</v>
      </c>
      <c r="AN99" s="19">
        <f ca="1">AN24</f>
        <v>1728</v>
      </c>
      <c r="AO99" s="19">
        <f ca="1">AO24</f>
        <v>1728</v>
      </c>
      <c r="AP99" s="19">
        <f ca="1">AP24</f>
        <v>1728</v>
      </c>
      <c r="AQ99" s="19">
        <f ca="1">AQ24</f>
        <v>1728</v>
      </c>
      <c r="AR99" s="19">
        <f ca="1">AR24</f>
        <v>1728</v>
      </c>
      <c r="AS99" s="19">
        <f ca="1">AS24</f>
        <v>1728</v>
      </c>
      <c r="AT99" s="19"/>
    </row>
    <row r="100" spans="2:46" outlineLevel="1" x14ac:dyDescent="0.35">
      <c r="B100" s="58" t="s">
        <v>37</v>
      </c>
      <c r="C100" s="22" t="s">
        <v>45</v>
      </c>
      <c r="F100" s="30">
        <f t="shared" ca="1" si="33"/>
        <v>99000</v>
      </c>
      <c r="G100" s="30">
        <f t="shared" ca="1" si="33"/>
        <v>108000</v>
      </c>
      <c r="H100" s="30">
        <f t="shared" ca="1" si="33"/>
        <v>108000</v>
      </c>
      <c r="J100" s="19">
        <f ca="1">J25</f>
        <v>3000</v>
      </c>
      <c r="K100" s="19">
        <f ca="1">K25</f>
        <v>6000</v>
      </c>
      <c r="L100" s="19">
        <f ca="1">L25</f>
        <v>9000</v>
      </c>
      <c r="M100" s="19">
        <f ca="1">M25</f>
        <v>9000</v>
      </c>
      <c r="N100" s="19">
        <f ca="1">N25</f>
        <v>9000</v>
      </c>
      <c r="O100" s="19">
        <f ca="1">O25</f>
        <v>9000</v>
      </c>
      <c r="P100" s="19">
        <f ca="1">P25</f>
        <v>9000</v>
      </c>
      <c r="Q100" s="19">
        <f ca="1">Q25</f>
        <v>9000</v>
      </c>
      <c r="R100" s="19">
        <f ca="1">R25</f>
        <v>9000</v>
      </c>
      <c r="S100" s="19">
        <f ca="1">S25</f>
        <v>9000</v>
      </c>
      <c r="T100" s="19">
        <f ca="1">T25</f>
        <v>9000</v>
      </c>
      <c r="U100" s="19">
        <f ca="1">U25</f>
        <v>9000</v>
      </c>
      <c r="V100" s="19">
        <f ca="1">V25</f>
        <v>9000</v>
      </c>
      <c r="W100" s="19">
        <f ca="1">W25</f>
        <v>9000</v>
      </c>
      <c r="X100" s="19">
        <f ca="1">X25</f>
        <v>9000</v>
      </c>
      <c r="Y100" s="19">
        <f ca="1">Y25</f>
        <v>9000</v>
      </c>
      <c r="Z100" s="19">
        <f ca="1">Z25</f>
        <v>9000</v>
      </c>
      <c r="AA100" s="19">
        <f ca="1">AA25</f>
        <v>9000</v>
      </c>
      <c r="AB100" s="19">
        <f ca="1">AB25</f>
        <v>9000</v>
      </c>
      <c r="AC100" s="19">
        <f ca="1">AC25</f>
        <v>9000</v>
      </c>
      <c r="AD100" s="19">
        <f ca="1">AD25</f>
        <v>9000</v>
      </c>
      <c r="AE100" s="19">
        <f ca="1">AE25</f>
        <v>9000</v>
      </c>
      <c r="AF100" s="19">
        <f ca="1">AF25</f>
        <v>9000</v>
      </c>
      <c r="AG100" s="19">
        <f ca="1">AG25</f>
        <v>9000</v>
      </c>
      <c r="AH100" s="19">
        <f ca="1">AH25</f>
        <v>9000</v>
      </c>
      <c r="AI100" s="19">
        <f ca="1">AI25</f>
        <v>9000</v>
      </c>
      <c r="AJ100" s="19">
        <f ca="1">AJ25</f>
        <v>9000</v>
      </c>
      <c r="AK100" s="19">
        <f ca="1">AK25</f>
        <v>9000</v>
      </c>
      <c r="AL100" s="19">
        <f ca="1">AL25</f>
        <v>9000</v>
      </c>
      <c r="AM100" s="19">
        <f ca="1">AM25</f>
        <v>9000</v>
      </c>
      <c r="AN100" s="19">
        <f ca="1">AN25</f>
        <v>9000</v>
      </c>
      <c r="AO100" s="19">
        <f ca="1">AO25</f>
        <v>9000</v>
      </c>
      <c r="AP100" s="19">
        <f ca="1">AP25</f>
        <v>9000</v>
      </c>
      <c r="AQ100" s="19">
        <f ca="1">AQ25</f>
        <v>9000</v>
      </c>
      <c r="AR100" s="19">
        <f ca="1">AR25</f>
        <v>9000</v>
      </c>
      <c r="AS100" s="19">
        <f ca="1">AS25</f>
        <v>9000</v>
      </c>
      <c r="AT100" s="19"/>
    </row>
    <row r="101" spans="2:46" outlineLevel="1" x14ac:dyDescent="0.35">
      <c r="B101" s="58" t="s">
        <v>80</v>
      </c>
      <c r="F101" s="30">
        <f t="shared" ca="1" si="33"/>
        <v>79788</v>
      </c>
      <c r="G101" s="30">
        <f t="shared" ca="1" si="33"/>
        <v>92232</v>
      </c>
      <c r="H101" s="30">
        <f t="shared" ca="1" si="33"/>
        <v>92232</v>
      </c>
      <c r="J101" s="19">
        <f ca="1">J26</f>
        <v>1464</v>
      </c>
      <c r="K101" s="19">
        <f ca="1">K26</f>
        <v>3538</v>
      </c>
      <c r="L101" s="19">
        <f ca="1">L26</f>
        <v>5612</v>
      </c>
      <c r="M101" s="19">
        <f ca="1">M26</f>
        <v>7686</v>
      </c>
      <c r="N101" s="19">
        <f ca="1">N26</f>
        <v>7686</v>
      </c>
      <c r="O101" s="19">
        <f ca="1">O26</f>
        <v>7686</v>
      </c>
      <c r="P101" s="19">
        <f ca="1">P26</f>
        <v>7686</v>
      </c>
      <c r="Q101" s="19">
        <f ca="1">Q26</f>
        <v>7686</v>
      </c>
      <c r="R101" s="19">
        <f ca="1">R26</f>
        <v>7686</v>
      </c>
      <c r="S101" s="19">
        <f ca="1">S26</f>
        <v>7686</v>
      </c>
      <c r="T101" s="19">
        <f ca="1">T26</f>
        <v>7686</v>
      </c>
      <c r="U101" s="19">
        <f ca="1">U26</f>
        <v>7686</v>
      </c>
      <c r="V101" s="19">
        <f ca="1">V26</f>
        <v>7686</v>
      </c>
      <c r="W101" s="19">
        <f ca="1">W26</f>
        <v>7686</v>
      </c>
      <c r="X101" s="19">
        <f ca="1">X26</f>
        <v>7686</v>
      </c>
      <c r="Y101" s="19">
        <f ca="1">Y26</f>
        <v>7686</v>
      </c>
      <c r="Z101" s="19">
        <f ca="1">Z26</f>
        <v>7686</v>
      </c>
      <c r="AA101" s="19">
        <f ca="1">AA26</f>
        <v>7686</v>
      </c>
      <c r="AB101" s="19">
        <f ca="1">AB26</f>
        <v>7686</v>
      </c>
      <c r="AC101" s="19">
        <f ca="1">AC26</f>
        <v>7686</v>
      </c>
      <c r="AD101" s="19">
        <f ca="1">AD26</f>
        <v>7686</v>
      </c>
      <c r="AE101" s="19">
        <f ca="1">AE26</f>
        <v>7686</v>
      </c>
      <c r="AF101" s="19">
        <f ca="1">AF26</f>
        <v>7686</v>
      </c>
      <c r="AG101" s="19">
        <f ca="1">AG26</f>
        <v>7686</v>
      </c>
      <c r="AH101" s="19">
        <f ca="1">AH26</f>
        <v>7686</v>
      </c>
      <c r="AI101" s="19">
        <f ca="1">AI26</f>
        <v>7686</v>
      </c>
      <c r="AJ101" s="19">
        <f ca="1">AJ26</f>
        <v>7686</v>
      </c>
      <c r="AK101" s="19">
        <f ca="1">AK26</f>
        <v>7686</v>
      </c>
      <c r="AL101" s="19">
        <f ca="1">AL26</f>
        <v>7686</v>
      </c>
      <c r="AM101" s="19">
        <f ca="1">AM26</f>
        <v>7686</v>
      </c>
      <c r="AN101" s="19">
        <f ca="1">AN26</f>
        <v>7686</v>
      </c>
      <c r="AO101" s="19">
        <f ca="1">AO26</f>
        <v>7686</v>
      </c>
      <c r="AP101" s="19">
        <f ca="1">AP26</f>
        <v>7686</v>
      </c>
      <c r="AQ101" s="19">
        <f ca="1">AQ26</f>
        <v>7686</v>
      </c>
      <c r="AR101" s="19">
        <f ca="1">AR26</f>
        <v>7686</v>
      </c>
      <c r="AS101" s="19">
        <f ca="1">AS26</f>
        <v>7686</v>
      </c>
      <c r="AT101" s="19"/>
    </row>
    <row r="102" spans="2:46" outlineLevel="1" x14ac:dyDescent="0.35">
      <c r="B102" s="58" t="s">
        <v>74</v>
      </c>
      <c r="C102" s="22" t="s">
        <v>45</v>
      </c>
      <c r="F102" s="30">
        <f t="shared" ca="1" si="33"/>
        <v>0</v>
      </c>
      <c r="G102" s="30">
        <f t="shared" ca="1" si="33"/>
        <v>35900.79999999993</v>
      </c>
      <c r="H102" s="30">
        <f t="shared" ca="1" si="33"/>
        <v>36143.999999999956</v>
      </c>
      <c r="J102" s="19">
        <f t="shared" ref="J102:AS102" ca="1" si="37">J73</f>
        <v>0</v>
      </c>
      <c r="K102" s="19">
        <f t="shared" ca="1" si="37"/>
        <v>0</v>
      </c>
      <c r="L102" s="19">
        <f t="shared" ca="1" si="37"/>
        <v>0</v>
      </c>
      <c r="M102" s="19">
        <f t="shared" ca="1" si="37"/>
        <v>0</v>
      </c>
      <c r="N102" s="19">
        <f t="shared" ca="1" si="37"/>
        <v>0</v>
      </c>
      <c r="O102" s="19">
        <f t="shared" ca="1" si="37"/>
        <v>0</v>
      </c>
      <c r="P102" s="19">
        <f t="shared" ca="1" si="37"/>
        <v>0</v>
      </c>
      <c r="Q102" s="19">
        <f t="shared" ca="1" si="37"/>
        <v>0</v>
      </c>
      <c r="R102" s="19">
        <f t="shared" ca="1" si="37"/>
        <v>0</v>
      </c>
      <c r="S102" s="19">
        <f t="shared" ca="1" si="37"/>
        <v>0</v>
      </c>
      <c r="T102" s="19">
        <f t="shared" ca="1" si="37"/>
        <v>0</v>
      </c>
      <c r="U102" s="19">
        <f t="shared" ca="1" si="37"/>
        <v>0</v>
      </c>
      <c r="V102" s="19">
        <f t="shared" ca="1" si="37"/>
        <v>2768.7999999999738</v>
      </c>
      <c r="W102" s="19">
        <f t="shared" ca="1" si="37"/>
        <v>3011.9999999999964</v>
      </c>
      <c r="X102" s="19">
        <f t="shared" ca="1" si="37"/>
        <v>3011.9999999999964</v>
      </c>
      <c r="Y102" s="19">
        <f t="shared" ca="1" si="37"/>
        <v>3011.9999999999964</v>
      </c>
      <c r="Z102" s="19">
        <f t="shared" ca="1" si="37"/>
        <v>3011.9999999999964</v>
      </c>
      <c r="AA102" s="19">
        <f t="shared" ca="1" si="37"/>
        <v>3011.9999999999964</v>
      </c>
      <c r="AB102" s="19">
        <f t="shared" ca="1" si="37"/>
        <v>3011.9999999999964</v>
      </c>
      <c r="AC102" s="19">
        <f t="shared" ca="1" si="37"/>
        <v>3011.9999999999964</v>
      </c>
      <c r="AD102" s="19">
        <f t="shared" ca="1" si="37"/>
        <v>3011.9999999999964</v>
      </c>
      <c r="AE102" s="19">
        <f t="shared" ca="1" si="37"/>
        <v>3011.9999999999964</v>
      </c>
      <c r="AF102" s="19">
        <f t="shared" ca="1" si="37"/>
        <v>3011.9999999999964</v>
      </c>
      <c r="AG102" s="19">
        <f t="shared" ca="1" si="37"/>
        <v>3011.9999999999964</v>
      </c>
      <c r="AH102" s="19">
        <f t="shared" ca="1" si="37"/>
        <v>3011.9999999999964</v>
      </c>
      <c r="AI102" s="19">
        <f t="shared" ca="1" si="37"/>
        <v>3011.9999999999964</v>
      </c>
      <c r="AJ102" s="19">
        <f t="shared" ca="1" si="37"/>
        <v>3011.9999999999964</v>
      </c>
      <c r="AK102" s="19">
        <f t="shared" ca="1" si="37"/>
        <v>3011.9999999999964</v>
      </c>
      <c r="AL102" s="19">
        <f t="shared" ca="1" si="37"/>
        <v>3011.9999999999964</v>
      </c>
      <c r="AM102" s="19">
        <f t="shared" ca="1" si="37"/>
        <v>3011.9999999999964</v>
      </c>
      <c r="AN102" s="19">
        <f t="shared" ca="1" si="37"/>
        <v>3011.9999999999964</v>
      </c>
      <c r="AO102" s="19">
        <f t="shared" ca="1" si="37"/>
        <v>3011.9999999999964</v>
      </c>
      <c r="AP102" s="19">
        <f t="shared" ca="1" si="37"/>
        <v>3011.9999999999964</v>
      </c>
      <c r="AQ102" s="19">
        <f t="shared" ca="1" si="37"/>
        <v>3011.9999999999964</v>
      </c>
      <c r="AR102" s="19">
        <f t="shared" ca="1" si="37"/>
        <v>3011.9999999999964</v>
      </c>
      <c r="AS102" s="19">
        <f t="shared" ca="1" si="37"/>
        <v>3011.9999999999964</v>
      </c>
      <c r="AT102" s="19"/>
    </row>
    <row r="103" spans="2:46" outlineLevel="1" x14ac:dyDescent="0.35">
      <c r="B103" s="58" t="s">
        <v>90</v>
      </c>
      <c r="C103" s="22" t="s">
        <v>45</v>
      </c>
      <c r="F103" s="30">
        <f t="shared" ca="1" si="33"/>
        <v>0</v>
      </c>
      <c r="G103" s="30">
        <f t="shared" ca="1" si="33"/>
        <v>3932.1333333333323</v>
      </c>
      <c r="H103" s="30">
        <f t="shared" ca="1" si="33"/>
        <v>5557.5999999999976</v>
      </c>
      <c r="J103" s="19">
        <f t="shared" ref="J103:AS103" ca="1" si="38">J90</f>
        <v>0</v>
      </c>
      <c r="K103" s="19">
        <f t="shared" ca="1" si="38"/>
        <v>0</v>
      </c>
      <c r="L103" s="19">
        <f t="shared" ca="1" si="38"/>
        <v>0</v>
      </c>
      <c r="M103" s="19">
        <f t="shared" ca="1" si="38"/>
        <v>0</v>
      </c>
      <c r="N103" s="19">
        <f t="shared" ca="1" si="38"/>
        <v>0</v>
      </c>
      <c r="O103" s="19">
        <f t="shared" ca="1" si="38"/>
        <v>0</v>
      </c>
      <c r="P103" s="19">
        <f t="shared" ca="1" si="38"/>
        <v>0</v>
      </c>
      <c r="Q103" s="19">
        <f t="shared" ca="1" si="38"/>
        <v>0</v>
      </c>
      <c r="R103" s="19">
        <f t="shared" ca="1" si="38"/>
        <v>0</v>
      </c>
      <c r="S103" s="19">
        <f t="shared" ca="1" si="38"/>
        <v>0</v>
      </c>
      <c r="T103" s="19">
        <f t="shared" ca="1" si="38"/>
        <v>0</v>
      </c>
      <c r="U103" s="19">
        <f t="shared" ca="1" si="38"/>
        <v>0</v>
      </c>
      <c r="V103" s="19">
        <f t="shared" ca="1" si="38"/>
        <v>0</v>
      </c>
      <c r="W103" s="19">
        <f t="shared" ca="1" si="38"/>
        <v>0</v>
      </c>
      <c r="X103" s="19">
        <f t="shared" ca="1" si="38"/>
        <v>0</v>
      </c>
      <c r="Y103" s="19">
        <f t="shared" ca="1" si="38"/>
        <v>227.06666666666598</v>
      </c>
      <c r="Z103" s="19">
        <f t="shared" ca="1" si="38"/>
        <v>463.13333333333338</v>
      </c>
      <c r="AA103" s="19">
        <f t="shared" ca="1" si="38"/>
        <v>463.13333333333321</v>
      </c>
      <c r="AB103" s="19">
        <f t="shared" ca="1" si="38"/>
        <v>463.13333333333321</v>
      </c>
      <c r="AC103" s="19">
        <f t="shared" ca="1" si="38"/>
        <v>463.13333333333321</v>
      </c>
      <c r="AD103" s="19">
        <f t="shared" ca="1" si="38"/>
        <v>463.13333333333321</v>
      </c>
      <c r="AE103" s="19">
        <f t="shared" ca="1" si="38"/>
        <v>463.13333333333321</v>
      </c>
      <c r="AF103" s="19">
        <f t="shared" ca="1" si="38"/>
        <v>463.13333333333321</v>
      </c>
      <c r="AG103" s="19">
        <f t="shared" ca="1" si="38"/>
        <v>463.13333333333367</v>
      </c>
      <c r="AH103" s="19">
        <f t="shared" ca="1" si="38"/>
        <v>463.13333333333321</v>
      </c>
      <c r="AI103" s="19">
        <f t="shared" ca="1" si="38"/>
        <v>463.13333333333412</v>
      </c>
      <c r="AJ103" s="19">
        <f t="shared" ca="1" si="38"/>
        <v>463.13333333333321</v>
      </c>
      <c r="AK103" s="19">
        <f t="shared" ca="1" si="38"/>
        <v>463.13333333333412</v>
      </c>
      <c r="AL103" s="19">
        <f t="shared" ca="1" si="38"/>
        <v>463.13333333333321</v>
      </c>
      <c r="AM103" s="19">
        <f t="shared" ca="1" si="38"/>
        <v>463.13333333333321</v>
      </c>
      <c r="AN103" s="19">
        <f t="shared" ca="1" si="38"/>
        <v>463.1333333333323</v>
      </c>
      <c r="AO103" s="19">
        <f t="shared" ca="1" si="38"/>
        <v>463.13333333333321</v>
      </c>
      <c r="AP103" s="19">
        <f t="shared" ca="1" si="38"/>
        <v>463.13333333333321</v>
      </c>
      <c r="AQ103" s="19">
        <f t="shared" ca="1" si="38"/>
        <v>463.13333333333321</v>
      </c>
      <c r="AR103" s="19">
        <f t="shared" ca="1" si="38"/>
        <v>463.13333333333139</v>
      </c>
      <c r="AS103" s="19">
        <f t="shared" ca="1" si="38"/>
        <v>463.13333333333321</v>
      </c>
      <c r="AT103" s="19"/>
    </row>
    <row r="104" spans="2:46" outlineLevel="1" x14ac:dyDescent="0.35">
      <c r="B104" s="56"/>
      <c r="F104" s="30"/>
      <c r="G104" s="30"/>
      <c r="H104" s="30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</row>
    <row r="105" spans="2:46" outlineLevel="1" x14ac:dyDescent="0.35">
      <c r="B105" s="64" t="s">
        <v>91</v>
      </c>
      <c r="C105" s="22" t="s">
        <v>45</v>
      </c>
      <c r="F105" s="30">
        <f t="shared" ref="F105:H108" si="39">SUMIF($J$3:$AS$3,F$1,$J105:$AT105)</f>
        <v>-105000</v>
      </c>
      <c r="G105" s="30">
        <f t="shared" si="39"/>
        <v>0</v>
      </c>
      <c r="H105" s="30">
        <f t="shared" si="39"/>
        <v>0</v>
      </c>
      <c r="J105" s="19">
        <f>J106-J107</f>
        <v>-35000</v>
      </c>
      <c r="K105" s="19">
        <f t="shared" ref="K105:AR105" si="40">K106-K107</f>
        <v>-35000</v>
      </c>
      <c r="L105" s="19">
        <f t="shared" si="40"/>
        <v>-35000</v>
      </c>
      <c r="M105" s="19">
        <f t="shared" si="40"/>
        <v>0</v>
      </c>
      <c r="N105" s="19">
        <f t="shared" si="40"/>
        <v>0</v>
      </c>
      <c r="O105" s="19">
        <f t="shared" si="40"/>
        <v>0</v>
      </c>
      <c r="P105" s="19">
        <f t="shared" si="40"/>
        <v>0</v>
      </c>
      <c r="Q105" s="19">
        <f t="shared" si="40"/>
        <v>0</v>
      </c>
      <c r="R105" s="19">
        <f t="shared" si="40"/>
        <v>0</v>
      </c>
      <c r="S105" s="19">
        <f t="shared" si="40"/>
        <v>0</v>
      </c>
      <c r="T105" s="19">
        <f t="shared" si="40"/>
        <v>0</v>
      </c>
      <c r="U105" s="19">
        <f t="shared" si="40"/>
        <v>0</v>
      </c>
      <c r="V105" s="19">
        <f t="shared" si="40"/>
        <v>0</v>
      </c>
      <c r="W105" s="19">
        <f t="shared" si="40"/>
        <v>0</v>
      </c>
      <c r="X105" s="19">
        <f t="shared" si="40"/>
        <v>0</v>
      </c>
      <c r="Y105" s="19">
        <f t="shared" si="40"/>
        <v>0</v>
      </c>
      <c r="Z105" s="19">
        <f t="shared" si="40"/>
        <v>0</v>
      </c>
      <c r="AA105" s="19">
        <f t="shared" si="40"/>
        <v>0</v>
      </c>
      <c r="AB105" s="19">
        <f t="shared" si="40"/>
        <v>0</v>
      </c>
      <c r="AC105" s="19">
        <f t="shared" si="40"/>
        <v>0</v>
      </c>
      <c r="AD105" s="19">
        <f t="shared" si="40"/>
        <v>0</v>
      </c>
      <c r="AE105" s="19">
        <f t="shared" si="40"/>
        <v>0</v>
      </c>
      <c r="AF105" s="19">
        <f t="shared" si="40"/>
        <v>0</v>
      </c>
      <c r="AG105" s="19">
        <f t="shared" si="40"/>
        <v>0</v>
      </c>
      <c r="AH105" s="19">
        <f t="shared" si="40"/>
        <v>0</v>
      </c>
      <c r="AI105" s="19">
        <f t="shared" si="40"/>
        <v>0</v>
      </c>
      <c r="AJ105" s="19">
        <f t="shared" si="40"/>
        <v>0</v>
      </c>
      <c r="AK105" s="19">
        <f t="shared" si="40"/>
        <v>0</v>
      </c>
      <c r="AL105" s="19">
        <f t="shared" si="40"/>
        <v>0</v>
      </c>
      <c r="AM105" s="19">
        <f t="shared" si="40"/>
        <v>0</v>
      </c>
      <c r="AN105" s="19">
        <f t="shared" si="40"/>
        <v>0</v>
      </c>
      <c r="AO105" s="19">
        <f t="shared" si="40"/>
        <v>0</v>
      </c>
      <c r="AP105" s="19">
        <f t="shared" si="40"/>
        <v>0</v>
      </c>
      <c r="AQ105" s="19">
        <f t="shared" si="40"/>
        <v>0</v>
      </c>
      <c r="AR105" s="19">
        <f t="shared" si="40"/>
        <v>0</v>
      </c>
      <c r="AS105" s="19">
        <f>AS106-AS107</f>
        <v>0</v>
      </c>
      <c r="AT105" s="19"/>
    </row>
    <row r="106" spans="2:46" outlineLevel="1" x14ac:dyDescent="0.35">
      <c r="B106" s="56" t="s">
        <v>92</v>
      </c>
      <c r="C106" s="22" t="s">
        <v>45</v>
      </c>
      <c r="F106" s="30">
        <f t="shared" si="39"/>
        <v>0</v>
      </c>
      <c r="G106" s="30">
        <f t="shared" si="39"/>
        <v>0</v>
      </c>
      <c r="H106" s="30">
        <f t="shared" si="39"/>
        <v>0</v>
      </c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</row>
    <row r="107" spans="2:46" outlineLevel="1" x14ac:dyDescent="0.35">
      <c r="B107" s="56" t="s">
        <v>89</v>
      </c>
      <c r="C107" s="22" t="s">
        <v>45</v>
      </c>
      <c r="F107" s="30">
        <f t="shared" si="39"/>
        <v>105000</v>
      </c>
      <c r="G107" s="30">
        <f t="shared" si="39"/>
        <v>0</v>
      </c>
      <c r="H107" s="30">
        <f t="shared" si="39"/>
        <v>0</v>
      </c>
      <c r="J107" s="19">
        <f>SUM(J108)</f>
        <v>35000</v>
      </c>
      <c r="K107" s="19">
        <f t="shared" ref="K107:AS107" si="41">SUM(K108)</f>
        <v>35000</v>
      </c>
      <c r="L107" s="19">
        <f t="shared" si="41"/>
        <v>35000</v>
      </c>
      <c r="M107" s="19">
        <f t="shared" si="41"/>
        <v>0</v>
      </c>
      <c r="N107" s="19">
        <f t="shared" si="41"/>
        <v>0</v>
      </c>
      <c r="O107" s="19">
        <f t="shared" si="41"/>
        <v>0</v>
      </c>
      <c r="P107" s="19">
        <f t="shared" si="41"/>
        <v>0</v>
      </c>
      <c r="Q107" s="19">
        <f t="shared" si="41"/>
        <v>0</v>
      </c>
      <c r="R107" s="19">
        <f t="shared" si="41"/>
        <v>0</v>
      </c>
      <c r="S107" s="19">
        <f t="shared" si="41"/>
        <v>0</v>
      </c>
      <c r="T107" s="19">
        <f t="shared" si="41"/>
        <v>0</v>
      </c>
      <c r="U107" s="19">
        <f t="shared" si="41"/>
        <v>0</v>
      </c>
      <c r="V107" s="19">
        <f t="shared" si="41"/>
        <v>0</v>
      </c>
      <c r="W107" s="19">
        <f t="shared" si="41"/>
        <v>0</v>
      </c>
      <c r="X107" s="19">
        <f t="shared" si="41"/>
        <v>0</v>
      </c>
      <c r="Y107" s="19">
        <f t="shared" si="41"/>
        <v>0</v>
      </c>
      <c r="Z107" s="19">
        <f t="shared" si="41"/>
        <v>0</v>
      </c>
      <c r="AA107" s="19">
        <f t="shared" si="41"/>
        <v>0</v>
      </c>
      <c r="AB107" s="19">
        <f t="shared" si="41"/>
        <v>0</v>
      </c>
      <c r="AC107" s="19">
        <f t="shared" si="41"/>
        <v>0</v>
      </c>
      <c r="AD107" s="19">
        <f t="shared" si="41"/>
        <v>0</v>
      </c>
      <c r="AE107" s="19">
        <f t="shared" si="41"/>
        <v>0</v>
      </c>
      <c r="AF107" s="19">
        <f t="shared" si="41"/>
        <v>0</v>
      </c>
      <c r="AG107" s="19">
        <f t="shared" si="41"/>
        <v>0</v>
      </c>
      <c r="AH107" s="19">
        <f t="shared" si="41"/>
        <v>0</v>
      </c>
      <c r="AI107" s="19">
        <f t="shared" si="41"/>
        <v>0</v>
      </c>
      <c r="AJ107" s="19">
        <f t="shared" si="41"/>
        <v>0</v>
      </c>
      <c r="AK107" s="19">
        <f t="shared" si="41"/>
        <v>0</v>
      </c>
      <c r="AL107" s="19">
        <f t="shared" si="41"/>
        <v>0</v>
      </c>
      <c r="AM107" s="19">
        <f t="shared" si="41"/>
        <v>0</v>
      </c>
      <c r="AN107" s="19">
        <f t="shared" si="41"/>
        <v>0</v>
      </c>
      <c r="AO107" s="19">
        <f t="shared" si="41"/>
        <v>0</v>
      </c>
      <c r="AP107" s="19">
        <f t="shared" si="41"/>
        <v>0</v>
      </c>
      <c r="AQ107" s="19">
        <f t="shared" si="41"/>
        <v>0</v>
      </c>
      <c r="AR107" s="19">
        <f t="shared" si="41"/>
        <v>0</v>
      </c>
      <c r="AS107" s="19">
        <f t="shared" si="41"/>
        <v>0</v>
      </c>
      <c r="AT107" s="19"/>
    </row>
    <row r="108" spans="2:46" outlineLevel="1" x14ac:dyDescent="0.35">
      <c r="B108" s="56" t="s">
        <v>93</v>
      </c>
      <c r="C108" s="22" t="s">
        <v>45</v>
      </c>
      <c r="F108" s="30">
        <f t="shared" si="39"/>
        <v>105000</v>
      </c>
      <c r="G108" s="30">
        <f t="shared" si="39"/>
        <v>0</v>
      </c>
      <c r="H108" s="30">
        <f t="shared" si="39"/>
        <v>0</v>
      </c>
      <c r="J108" s="19">
        <f t="shared" ref="J108:AS108" si="42">J61</f>
        <v>35000</v>
      </c>
      <c r="K108" s="19">
        <f t="shared" si="42"/>
        <v>35000</v>
      </c>
      <c r="L108" s="19">
        <f t="shared" si="42"/>
        <v>35000</v>
      </c>
      <c r="M108" s="19">
        <f t="shared" si="42"/>
        <v>0</v>
      </c>
      <c r="N108" s="19">
        <f t="shared" si="42"/>
        <v>0</v>
      </c>
      <c r="O108" s="19">
        <f t="shared" si="42"/>
        <v>0</v>
      </c>
      <c r="P108" s="19">
        <f t="shared" si="42"/>
        <v>0</v>
      </c>
      <c r="Q108" s="19">
        <f t="shared" si="42"/>
        <v>0</v>
      </c>
      <c r="R108" s="19">
        <f t="shared" si="42"/>
        <v>0</v>
      </c>
      <c r="S108" s="19">
        <f t="shared" si="42"/>
        <v>0</v>
      </c>
      <c r="T108" s="19">
        <f t="shared" si="42"/>
        <v>0</v>
      </c>
      <c r="U108" s="19">
        <f t="shared" si="42"/>
        <v>0</v>
      </c>
      <c r="V108" s="19">
        <f t="shared" si="42"/>
        <v>0</v>
      </c>
      <c r="W108" s="19">
        <f t="shared" si="42"/>
        <v>0</v>
      </c>
      <c r="X108" s="19">
        <f t="shared" si="42"/>
        <v>0</v>
      </c>
      <c r="Y108" s="19">
        <f t="shared" si="42"/>
        <v>0</v>
      </c>
      <c r="Z108" s="19">
        <f t="shared" si="42"/>
        <v>0</v>
      </c>
      <c r="AA108" s="19">
        <f t="shared" si="42"/>
        <v>0</v>
      </c>
      <c r="AB108" s="19">
        <f t="shared" si="42"/>
        <v>0</v>
      </c>
      <c r="AC108" s="19">
        <f t="shared" si="42"/>
        <v>0</v>
      </c>
      <c r="AD108" s="19">
        <f t="shared" si="42"/>
        <v>0</v>
      </c>
      <c r="AE108" s="19">
        <f t="shared" si="42"/>
        <v>0</v>
      </c>
      <c r="AF108" s="19">
        <f t="shared" si="42"/>
        <v>0</v>
      </c>
      <c r="AG108" s="19">
        <f t="shared" si="42"/>
        <v>0</v>
      </c>
      <c r="AH108" s="19">
        <f t="shared" si="42"/>
        <v>0</v>
      </c>
      <c r="AI108" s="19">
        <f t="shared" si="42"/>
        <v>0</v>
      </c>
      <c r="AJ108" s="19">
        <f t="shared" si="42"/>
        <v>0</v>
      </c>
      <c r="AK108" s="19">
        <f t="shared" si="42"/>
        <v>0</v>
      </c>
      <c r="AL108" s="19">
        <f t="shared" si="42"/>
        <v>0</v>
      </c>
      <c r="AM108" s="19">
        <f t="shared" si="42"/>
        <v>0</v>
      </c>
      <c r="AN108" s="19">
        <f t="shared" si="42"/>
        <v>0</v>
      </c>
      <c r="AO108" s="19">
        <f t="shared" si="42"/>
        <v>0</v>
      </c>
      <c r="AP108" s="19">
        <f t="shared" si="42"/>
        <v>0</v>
      </c>
      <c r="AQ108" s="19">
        <f t="shared" si="42"/>
        <v>0</v>
      </c>
      <c r="AR108" s="19">
        <f t="shared" si="42"/>
        <v>0</v>
      </c>
      <c r="AS108" s="19">
        <f t="shared" si="42"/>
        <v>0</v>
      </c>
      <c r="AT108" s="19"/>
    </row>
    <row r="109" spans="2:46" outlineLevel="1" x14ac:dyDescent="0.35">
      <c r="B109" s="56"/>
      <c r="C109" s="22" t="s">
        <v>45</v>
      </c>
      <c r="F109" s="30"/>
      <c r="G109" s="30"/>
      <c r="H109" s="30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</row>
    <row r="110" spans="2:46" outlineLevel="1" x14ac:dyDescent="0.35">
      <c r="B110" s="64" t="s">
        <v>94</v>
      </c>
      <c r="C110" s="22" t="s">
        <v>45</v>
      </c>
      <c r="F110" s="30">
        <f t="shared" ref="F110:H114" ca="1" si="43">SUMIF($J$3:$AS$3,F$1,$J110:$AT110)</f>
        <v>120989.2</v>
      </c>
      <c r="G110" s="30">
        <f t="shared" ca="1" si="43"/>
        <v>0</v>
      </c>
      <c r="H110" s="30">
        <f t="shared" ca="1" si="43"/>
        <v>0</v>
      </c>
      <c r="J110" s="19">
        <f ca="1">J111-J113</f>
        <v>42024</v>
      </c>
      <c r="K110" s="19">
        <f t="shared" ref="K110:AS110" ca="1" si="44">K111-K113</f>
        <v>40448.400000000001</v>
      </c>
      <c r="L110" s="19">
        <f ca="1">L111-L113</f>
        <v>38516.800000000003</v>
      </c>
      <c r="M110" s="19">
        <f t="shared" ca="1" si="44"/>
        <v>0</v>
      </c>
      <c r="N110" s="19">
        <f t="shared" ca="1" si="44"/>
        <v>0</v>
      </c>
      <c r="O110" s="19">
        <f t="shared" ca="1" si="44"/>
        <v>0</v>
      </c>
      <c r="P110" s="19">
        <f t="shared" ca="1" si="44"/>
        <v>0</v>
      </c>
      <c r="Q110" s="19">
        <f t="shared" ca="1" si="44"/>
        <v>0</v>
      </c>
      <c r="R110" s="19">
        <f t="shared" ca="1" si="44"/>
        <v>0</v>
      </c>
      <c r="S110" s="19">
        <f t="shared" ca="1" si="44"/>
        <v>0</v>
      </c>
      <c r="T110" s="19">
        <f t="shared" ca="1" si="44"/>
        <v>0</v>
      </c>
      <c r="U110" s="19">
        <f t="shared" ca="1" si="44"/>
        <v>0</v>
      </c>
      <c r="V110" s="19">
        <f t="shared" ca="1" si="44"/>
        <v>0</v>
      </c>
      <c r="W110" s="19">
        <f t="shared" ca="1" si="44"/>
        <v>0</v>
      </c>
      <c r="X110" s="19">
        <f t="shared" ca="1" si="44"/>
        <v>0</v>
      </c>
      <c r="Y110" s="19">
        <f t="shared" ca="1" si="44"/>
        <v>0</v>
      </c>
      <c r="Z110" s="19">
        <f t="shared" ca="1" si="44"/>
        <v>0</v>
      </c>
      <c r="AA110" s="19">
        <f t="shared" ca="1" si="44"/>
        <v>0</v>
      </c>
      <c r="AB110" s="19">
        <f t="shared" ca="1" si="44"/>
        <v>0</v>
      </c>
      <c r="AC110" s="19">
        <f t="shared" ca="1" si="44"/>
        <v>0</v>
      </c>
      <c r="AD110" s="19">
        <f t="shared" ca="1" si="44"/>
        <v>0</v>
      </c>
      <c r="AE110" s="19">
        <f t="shared" ca="1" si="44"/>
        <v>0</v>
      </c>
      <c r="AF110" s="19">
        <f t="shared" ca="1" si="44"/>
        <v>0</v>
      </c>
      <c r="AG110" s="19">
        <f t="shared" ca="1" si="44"/>
        <v>0</v>
      </c>
      <c r="AH110" s="19">
        <f t="shared" ca="1" si="44"/>
        <v>0</v>
      </c>
      <c r="AI110" s="19">
        <f t="shared" ca="1" si="44"/>
        <v>0</v>
      </c>
      <c r="AJ110" s="19">
        <f t="shared" ca="1" si="44"/>
        <v>0</v>
      </c>
      <c r="AK110" s="19">
        <f t="shared" ca="1" si="44"/>
        <v>0</v>
      </c>
      <c r="AL110" s="19">
        <f t="shared" ca="1" si="44"/>
        <v>0</v>
      </c>
      <c r="AM110" s="19">
        <f t="shared" ca="1" si="44"/>
        <v>0</v>
      </c>
      <c r="AN110" s="19">
        <f t="shared" ca="1" si="44"/>
        <v>0</v>
      </c>
      <c r="AO110" s="19">
        <f t="shared" ca="1" si="44"/>
        <v>0</v>
      </c>
      <c r="AP110" s="19">
        <f t="shared" ca="1" si="44"/>
        <v>0</v>
      </c>
      <c r="AQ110" s="19">
        <f t="shared" ca="1" si="44"/>
        <v>0</v>
      </c>
      <c r="AR110" s="19">
        <f t="shared" ca="1" si="44"/>
        <v>0</v>
      </c>
      <c r="AS110" s="19">
        <f t="shared" ca="1" si="44"/>
        <v>0</v>
      </c>
      <c r="AT110" s="19"/>
    </row>
    <row r="111" spans="2:46" outlineLevel="1" x14ac:dyDescent="0.35">
      <c r="B111" s="56" t="s">
        <v>95</v>
      </c>
      <c r="C111" s="22" t="s">
        <v>45</v>
      </c>
      <c r="F111" s="30">
        <f t="shared" ca="1" si="43"/>
        <v>120989.2</v>
      </c>
      <c r="G111" s="30">
        <f t="shared" ca="1" si="43"/>
        <v>0</v>
      </c>
      <c r="H111" s="30">
        <f t="shared" ca="1" si="43"/>
        <v>0</v>
      </c>
      <c r="J111" s="19">
        <f ca="1">SUM(J112:J112)</f>
        <v>42024</v>
      </c>
      <c r="K111" s="19">
        <f t="shared" ref="K111:AS111" ca="1" si="45">SUM(K112:K112)</f>
        <v>40448.400000000001</v>
      </c>
      <c r="L111" s="19">
        <f t="shared" ca="1" si="45"/>
        <v>38516.800000000003</v>
      </c>
      <c r="M111" s="19">
        <f t="shared" ca="1" si="45"/>
        <v>0</v>
      </c>
      <c r="N111" s="19">
        <f t="shared" ca="1" si="45"/>
        <v>0</v>
      </c>
      <c r="O111" s="19">
        <f t="shared" ca="1" si="45"/>
        <v>0</v>
      </c>
      <c r="P111" s="19">
        <f t="shared" ca="1" si="45"/>
        <v>0</v>
      </c>
      <c r="Q111" s="19">
        <f t="shared" ca="1" si="45"/>
        <v>0</v>
      </c>
      <c r="R111" s="19">
        <f t="shared" ca="1" si="45"/>
        <v>0</v>
      </c>
      <c r="S111" s="19">
        <f t="shared" ca="1" si="45"/>
        <v>0</v>
      </c>
      <c r="T111" s="19">
        <f t="shared" ca="1" si="45"/>
        <v>0</v>
      </c>
      <c r="U111" s="19">
        <f t="shared" ca="1" si="45"/>
        <v>0</v>
      </c>
      <c r="V111" s="19">
        <f t="shared" ca="1" si="45"/>
        <v>0</v>
      </c>
      <c r="W111" s="19">
        <f t="shared" ca="1" si="45"/>
        <v>0</v>
      </c>
      <c r="X111" s="19">
        <f t="shared" ca="1" si="45"/>
        <v>0</v>
      </c>
      <c r="Y111" s="19">
        <f t="shared" ca="1" si="45"/>
        <v>0</v>
      </c>
      <c r="Z111" s="19">
        <f t="shared" ca="1" si="45"/>
        <v>0</v>
      </c>
      <c r="AA111" s="19">
        <f t="shared" ca="1" si="45"/>
        <v>0</v>
      </c>
      <c r="AB111" s="19">
        <f t="shared" ca="1" si="45"/>
        <v>0</v>
      </c>
      <c r="AC111" s="19">
        <f t="shared" ca="1" si="45"/>
        <v>0</v>
      </c>
      <c r="AD111" s="19">
        <f t="shared" ca="1" si="45"/>
        <v>0</v>
      </c>
      <c r="AE111" s="19">
        <f t="shared" ca="1" si="45"/>
        <v>0</v>
      </c>
      <c r="AF111" s="19">
        <f t="shared" ca="1" si="45"/>
        <v>0</v>
      </c>
      <c r="AG111" s="19">
        <f t="shared" ca="1" si="45"/>
        <v>0</v>
      </c>
      <c r="AH111" s="19">
        <f t="shared" ca="1" si="45"/>
        <v>0</v>
      </c>
      <c r="AI111" s="19">
        <f t="shared" ca="1" si="45"/>
        <v>0</v>
      </c>
      <c r="AJ111" s="19">
        <f t="shared" ca="1" si="45"/>
        <v>0</v>
      </c>
      <c r="AK111" s="19">
        <f t="shared" ca="1" si="45"/>
        <v>0</v>
      </c>
      <c r="AL111" s="19">
        <f t="shared" ca="1" si="45"/>
        <v>0</v>
      </c>
      <c r="AM111" s="19">
        <f t="shared" ca="1" si="45"/>
        <v>0</v>
      </c>
      <c r="AN111" s="19">
        <f t="shared" ca="1" si="45"/>
        <v>0</v>
      </c>
      <c r="AO111" s="19">
        <f t="shared" ca="1" si="45"/>
        <v>0</v>
      </c>
      <c r="AP111" s="19">
        <f t="shared" ca="1" si="45"/>
        <v>0</v>
      </c>
      <c r="AQ111" s="19">
        <f t="shared" ca="1" si="45"/>
        <v>0</v>
      </c>
      <c r="AR111" s="19">
        <f t="shared" ca="1" si="45"/>
        <v>0</v>
      </c>
      <c r="AS111" s="19">
        <f t="shared" ca="1" si="45"/>
        <v>0</v>
      </c>
      <c r="AT111" s="19"/>
    </row>
    <row r="112" spans="2:46" outlineLevel="1" x14ac:dyDescent="0.35">
      <c r="B112" s="56" t="s">
        <v>96</v>
      </c>
      <c r="C112" s="22" t="s">
        <v>45</v>
      </c>
      <c r="F112" s="30">
        <f t="shared" ca="1" si="43"/>
        <v>120989.2</v>
      </c>
      <c r="G112" s="30">
        <f t="shared" ca="1" si="43"/>
        <v>0</v>
      </c>
      <c r="H112" s="30">
        <f t="shared" ca="1" si="43"/>
        <v>0</v>
      </c>
      <c r="J112" s="19">
        <f t="shared" ref="J112:AS112" ca="1" si="46">IF(J105+J94+I118&lt;0,-(J105+J94+I118),0)</f>
        <v>42024</v>
      </c>
      <c r="K112" s="19">
        <f t="shared" ca="1" si="46"/>
        <v>40448.400000000001</v>
      </c>
      <c r="L112" s="19">
        <f t="shared" ca="1" si="46"/>
        <v>38516.800000000003</v>
      </c>
      <c r="M112" s="19">
        <f t="shared" ca="1" si="46"/>
        <v>0</v>
      </c>
      <c r="N112" s="19">
        <f t="shared" ca="1" si="46"/>
        <v>0</v>
      </c>
      <c r="O112" s="19">
        <f t="shared" ca="1" si="46"/>
        <v>0</v>
      </c>
      <c r="P112" s="19">
        <f t="shared" ca="1" si="46"/>
        <v>0</v>
      </c>
      <c r="Q112" s="19">
        <f t="shared" ca="1" si="46"/>
        <v>0</v>
      </c>
      <c r="R112" s="19">
        <f t="shared" ca="1" si="46"/>
        <v>0</v>
      </c>
      <c r="S112" s="19">
        <f t="shared" ca="1" si="46"/>
        <v>0</v>
      </c>
      <c r="T112" s="19">
        <f t="shared" ca="1" si="46"/>
        <v>0</v>
      </c>
      <c r="U112" s="19">
        <f t="shared" ca="1" si="46"/>
        <v>0</v>
      </c>
      <c r="V112" s="19">
        <f t="shared" ca="1" si="46"/>
        <v>0</v>
      </c>
      <c r="W112" s="19">
        <f t="shared" ca="1" si="46"/>
        <v>0</v>
      </c>
      <c r="X112" s="19">
        <f t="shared" ca="1" si="46"/>
        <v>0</v>
      </c>
      <c r="Y112" s="19">
        <f t="shared" ca="1" si="46"/>
        <v>0</v>
      </c>
      <c r="Z112" s="19">
        <f t="shared" ca="1" si="46"/>
        <v>0</v>
      </c>
      <c r="AA112" s="19">
        <f t="shared" ca="1" si="46"/>
        <v>0</v>
      </c>
      <c r="AB112" s="19">
        <f t="shared" ca="1" si="46"/>
        <v>0</v>
      </c>
      <c r="AC112" s="19">
        <f t="shared" ca="1" si="46"/>
        <v>0</v>
      </c>
      <c r="AD112" s="19">
        <f t="shared" ca="1" si="46"/>
        <v>0</v>
      </c>
      <c r="AE112" s="19">
        <f t="shared" ca="1" si="46"/>
        <v>0</v>
      </c>
      <c r="AF112" s="19">
        <f t="shared" ca="1" si="46"/>
        <v>0</v>
      </c>
      <c r="AG112" s="19">
        <f t="shared" ca="1" si="46"/>
        <v>0</v>
      </c>
      <c r="AH112" s="19">
        <f t="shared" ca="1" si="46"/>
        <v>0</v>
      </c>
      <c r="AI112" s="19">
        <f t="shared" ca="1" si="46"/>
        <v>0</v>
      </c>
      <c r="AJ112" s="19">
        <f t="shared" ca="1" si="46"/>
        <v>0</v>
      </c>
      <c r="AK112" s="19">
        <f t="shared" ca="1" si="46"/>
        <v>0</v>
      </c>
      <c r="AL112" s="19">
        <f t="shared" ca="1" si="46"/>
        <v>0</v>
      </c>
      <c r="AM112" s="19">
        <f t="shared" ca="1" si="46"/>
        <v>0</v>
      </c>
      <c r="AN112" s="19">
        <f t="shared" ca="1" si="46"/>
        <v>0</v>
      </c>
      <c r="AO112" s="19">
        <f t="shared" ca="1" si="46"/>
        <v>0</v>
      </c>
      <c r="AP112" s="19">
        <f t="shared" ca="1" si="46"/>
        <v>0</v>
      </c>
      <c r="AQ112" s="19">
        <f t="shared" ca="1" si="46"/>
        <v>0</v>
      </c>
      <c r="AR112" s="19">
        <f t="shared" ca="1" si="46"/>
        <v>0</v>
      </c>
      <c r="AS112" s="19">
        <f t="shared" ca="1" si="46"/>
        <v>0</v>
      </c>
      <c r="AT112" s="19"/>
    </row>
    <row r="113" spans="1:46" outlineLevel="1" x14ac:dyDescent="0.35">
      <c r="B113" s="56" t="s">
        <v>97</v>
      </c>
      <c r="C113" s="22" t="s">
        <v>45</v>
      </c>
      <c r="F113" s="30">
        <f t="shared" si="43"/>
        <v>0</v>
      </c>
      <c r="G113" s="30">
        <f t="shared" si="43"/>
        <v>0</v>
      </c>
      <c r="H113" s="30">
        <f t="shared" si="43"/>
        <v>0</v>
      </c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</row>
    <row r="114" spans="1:46" outlineLevel="1" x14ac:dyDescent="0.35">
      <c r="B114" s="56" t="s">
        <v>98</v>
      </c>
      <c r="C114" s="22" t="s">
        <v>45</v>
      </c>
      <c r="F114" s="30">
        <f t="shared" si="43"/>
        <v>0</v>
      </c>
      <c r="G114" s="30">
        <f t="shared" si="43"/>
        <v>0</v>
      </c>
      <c r="H114" s="30">
        <f t="shared" si="43"/>
        <v>0</v>
      </c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</row>
    <row r="115" spans="1:46" outlineLevel="1" x14ac:dyDescent="0.35">
      <c r="B115" s="56"/>
      <c r="C115" s="22" t="s">
        <v>45</v>
      </c>
      <c r="F115" s="30">
        <f>SUMIF($J$3:$AS$3,F$1,$J115:$AT115)</f>
        <v>0</v>
      </c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</row>
    <row r="116" spans="1:46" outlineLevel="1" x14ac:dyDescent="0.35">
      <c r="B116" s="56" t="s">
        <v>99</v>
      </c>
      <c r="C116" s="22" t="s">
        <v>45</v>
      </c>
      <c r="F116" s="30">
        <f ca="1">SUMIF($J$3:$AS$3,F$1,$J116:$AT116)</f>
        <v>65302</v>
      </c>
      <c r="G116" s="30">
        <f ca="1">SUMIF($J$3:$AS$3,G$1,$J116:$AT116)</f>
        <v>41599.06666666668</v>
      </c>
      <c r="H116" s="30">
        <f ca="1">SUMIF($J$3:$AS$3,H$1,$J116:$AT116)</f>
        <v>39730.400000000023</v>
      </c>
      <c r="J116" s="19">
        <f t="shared" ref="J116:AS116" ca="1" si="47">J110+J105+J94</f>
        <v>0</v>
      </c>
      <c r="K116" s="19">
        <f t="shared" ca="1" si="47"/>
        <v>0</v>
      </c>
      <c r="L116" s="19">
        <f t="shared" ca="1" si="47"/>
        <v>0</v>
      </c>
      <c r="M116" s="19">
        <f t="shared" ca="1" si="47"/>
        <v>5219.6000000000058</v>
      </c>
      <c r="N116" s="19">
        <f t="shared" ca="1" si="47"/>
        <v>8314</v>
      </c>
      <c r="O116" s="19">
        <f t="shared" ca="1" si="47"/>
        <v>9132.3999999999942</v>
      </c>
      <c r="P116" s="19">
        <f t="shared" ca="1" si="47"/>
        <v>8706</v>
      </c>
      <c r="Q116" s="19">
        <f t="shared" ca="1" si="47"/>
        <v>6786</v>
      </c>
      <c r="R116" s="19">
        <f t="shared" ca="1" si="47"/>
        <v>6786</v>
      </c>
      <c r="S116" s="19">
        <f t="shared" ca="1" si="47"/>
        <v>6786</v>
      </c>
      <c r="T116" s="19">
        <f t="shared" ca="1" si="47"/>
        <v>6786</v>
      </c>
      <c r="U116" s="19">
        <f t="shared" ca="1" si="47"/>
        <v>6786</v>
      </c>
      <c r="V116" s="19">
        <f t="shared" ca="1" si="47"/>
        <v>4017.2000000000116</v>
      </c>
      <c r="W116" s="19">
        <f t="shared" ca="1" si="47"/>
        <v>3774</v>
      </c>
      <c r="X116" s="19">
        <f t="shared" ca="1" si="47"/>
        <v>3774</v>
      </c>
      <c r="Y116" s="19">
        <f t="shared" ca="1" si="47"/>
        <v>3546.9333333333198</v>
      </c>
      <c r="Z116" s="19">
        <f t="shared" ca="1" si="47"/>
        <v>3310.8666666666686</v>
      </c>
      <c r="AA116" s="19">
        <f t="shared" ca="1" si="47"/>
        <v>3310.8666666666686</v>
      </c>
      <c r="AB116" s="19">
        <f t="shared" ca="1" si="47"/>
        <v>3310.8666666666686</v>
      </c>
      <c r="AC116" s="19">
        <f t="shared" ca="1" si="47"/>
        <v>3310.8666666666686</v>
      </c>
      <c r="AD116" s="19">
        <f t="shared" ca="1" si="47"/>
        <v>3310.8666666666686</v>
      </c>
      <c r="AE116" s="19">
        <f t="shared" ca="1" si="47"/>
        <v>3310.8666666666686</v>
      </c>
      <c r="AF116" s="19">
        <f t="shared" ca="1" si="47"/>
        <v>3310.8666666666686</v>
      </c>
      <c r="AG116" s="19">
        <f t="shared" ca="1" si="47"/>
        <v>3310.8666666666686</v>
      </c>
      <c r="AH116" s="19">
        <f t="shared" ca="1" si="47"/>
        <v>3310.8666666666686</v>
      </c>
      <c r="AI116" s="19">
        <f t="shared" ca="1" si="47"/>
        <v>3310.8666666666686</v>
      </c>
      <c r="AJ116" s="19">
        <f t="shared" ca="1" si="47"/>
        <v>3310.8666666666686</v>
      </c>
      <c r="AK116" s="19">
        <f t="shared" ca="1" si="47"/>
        <v>3310.8666666666686</v>
      </c>
      <c r="AL116" s="19">
        <f t="shared" ca="1" si="47"/>
        <v>3310.8666666666686</v>
      </c>
      <c r="AM116" s="19">
        <f t="shared" ca="1" si="47"/>
        <v>3310.8666666666686</v>
      </c>
      <c r="AN116" s="19">
        <f t="shared" ca="1" si="47"/>
        <v>3310.8666666666686</v>
      </c>
      <c r="AO116" s="19">
        <f t="shared" ca="1" si="47"/>
        <v>3310.8666666666686</v>
      </c>
      <c r="AP116" s="19">
        <f t="shared" ca="1" si="47"/>
        <v>3310.8666666666686</v>
      </c>
      <c r="AQ116" s="19">
        <f t="shared" ca="1" si="47"/>
        <v>3310.8666666666686</v>
      </c>
      <c r="AR116" s="19">
        <f t="shared" ca="1" si="47"/>
        <v>3310.8666666666686</v>
      </c>
      <c r="AS116" s="19">
        <f t="shared" ca="1" si="47"/>
        <v>3310.8666666666686</v>
      </c>
      <c r="AT116" s="19"/>
    </row>
    <row r="117" spans="1:46" outlineLevel="1" x14ac:dyDescent="0.35">
      <c r="B117" s="56" t="s">
        <v>100</v>
      </c>
      <c r="C117" s="22" t="s">
        <v>45</v>
      </c>
      <c r="F117" s="30">
        <f>D118</f>
        <v>0</v>
      </c>
      <c r="G117" s="30">
        <f t="shared" ref="G117:H117" ca="1" si="48">F118</f>
        <v>65302</v>
      </c>
      <c r="H117" s="30">
        <f t="shared" ca="1" si="48"/>
        <v>106901.06666666668</v>
      </c>
      <c r="J117" s="19">
        <f>I118</f>
        <v>0</v>
      </c>
      <c r="K117" s="19">
        <f t="shared" ref="K117:AS117" ca="1" si="49">J118</f>
        <v>0</v>
      </c>
      <c r="L117" s="19">
        <f t="shared" ca="1" si="49"/>
        <v>0</v>
      </c>
      <c r="M117" s="19">
        <f t="shared" ca="1" si="49"/>
        <v>0</v>
      </c>
      <c r="N117" s="19">
        <f t="shared" ca="1" si="49"/>
        <v>5219.6000000000058</v>
      </c>
      <c r="O117" s="19">
        <f t="shared" ca="1" si="49"/>
        <v>13533.600000000006</v>
      </c>
      <c r="P117" s="19">
        <f t="shared" ca="1" si="49"/>
        <v>22666</v>
      </c>
      <c r="Q117" s="19">
        <f t="shared" ca="1" si="49"/>
        <v>31372</v>
      </c>
      <c r="R117" s="19">
        <f t="shared" ca="1" si="49"/>
        <v>38158</v>
      </c>
      <c r="S117" s="19">
        <f t="shared" ca="1" si="49"/>
        <v>44944</v>
      </c>
      <c r="T117" s="19">
        <f t="shared" ca="1" si="49"/>
        <v>51730</v>
      </c>
      <c r="U117" s="19">
        <f t="shared" ca="1" si="49"/>
        <v>58516</v>
      </c>
      <c r="V117" s="19">
        <f t="shared" ca="1" si="49"/>
        <v>65302</v>
      </c>
      <c r="W117" s="19">
        <f t="shared" ca="1" si="49"/>
        <v>69319.200000000012</v>
      </c>
      <c r="X117" s="19">
        <f t="shared" ca="1" si="49"/>
        <v>73093.200000000012</v>
      </c>
      <c r="Y117" s="19">
        <f t="shared" ca="1" si="49"/>
        <v>76867.200000000012</v>
      </c>
      <c r="Z117" s="19">
        <f t="shared" ca="1" si="49"/>
        <v>80414.133333333331</v>
      </c>
      <c r="AA117" s="19">
        <f t="shared" ca="1" si="49"/>
        <v>83725</v>
      </c>
      <c r="AB117" s="19">
        <f t="shared" ca="1" si="49"/>
        <v>87035.866666666669</v>
      </c>
      <c r="AC117" s="19">
        <f t="shared" ca="1" si="49"/>
        <v>90346.733333333337</v>
      </c>
      <c r="AD117" s="19">
        <f t="shared" ca="1" si="49"/>
        <v>93657.600000000006</v>
      </c>
      <c r="AE117" s="19">
        <f t="shared" ca="1" si="49"/>
        <v>96968.466666666674</v>
      </c>
      <c r="AF117" s="19">
        <f t="shared" ca="1" si="49"/>
        <v>100279.33333333334</v>
      </c>
      <c r="AG117" s="19">
        <f t="shared" ca="1" si="49"/>
        <v>103590.20000000001</v>
      </c>
      <c r="AH117" s="19">
        <f t="shared" ca="1" si="49"/>
        <v>106901.06666666668</v>
      </c>
      <c r="AI117" s="19">
        <f t="shared" ca="1" si="49"/>
        <v>110211.93333333335</v>
      </c>
      <c r="AJ117" s="19">
        <f t="shared" ca="1" si="49"/>
        <v>113522.80000000002</v>
      </c>
      <c r="AK117" s="19">
        <f t="shared" ca="1" si="49"/>
        <v>116833.66666666669</v>
      </c>
      <c r="AL117" s="19">
        <f t="shared" ca="1" si="49"/>
        <v>120144.53333333335</v>
      </c>
      <c r="AM117" s="19">
        <f t="shared" ca="1" si="49"/>
        <v>123455.40000000002</v>
      </c>
      <c r="AN117" s="19">
        <f t="shared" ca="1" si="49"/>
        <v>126766.26666666669</v>
      </c>
      <c r="AO117" s="19">
        <f t="shared" ca="1" si="49"/>
        <v>130077.13333333336</v>
      </c>
      <c r="AP117" s="19">
        <f t="shared" ca="1" si="49"/>
        <v>133388.00000000003</v>
      </c>
      <c r="AQ117" s="19">
        <f t="shared" ca="1" si="49"/>
        <v>136698.8666666667</v>
      </c>
      <c r="AR117" s="19">
        <f t="shared" ca="1" si="49"/>
        <v>140009.73333333337</v>
      </c>
      <c r="AS117" s="19">
        <f t="shared" ca="1" si="49"/>
        <v>143320.60000000003</v>
      </c>
      <c r="AT117" s="19"/>
    </row>
    <row r="118" spans="1:46" outlineLevel="1" x14ac:dyDescent="0.35">
      <c r="A118" t="s">
        <v>101</v>
      </c>
      <c r="B118" s="56" t="s">
        <v>102</v>
      </c>
      <c r="C118" s="22" t="s">
        <v>45</v>
      </c>
      <c r="F118" s="30">
        <f ca="1">F116+F117</f>
        <v>65302</v>
      </c>
      <c r="G118" s="30">
        <f t="shared" ref="G118:H118" ca="1" si="50">G116+G117</f>
        <v>106901.06666666668</v>
      </c>
      <c r="H118" s="30">
        <f t="shared" ca="1" si="50"/>
        <v>146631.4666666667</v>
      </c>
      <c r="J118" s="19">
        <f ca="1">J116+J117</f>
        <v>0</v>
      </c>
      <c r="K118" s="19">
        <f t="shared" ref="K118:P118" ca="1" si="51">K116+K117</f>
        <v>0</v>
      </c>
      <c r="L118" s="19">
        <f t="shared" ca="1" si="51"/>
        <v>0</v>
      </c>
      <c r="M118" s="19">
        <f t="shared" ca="1" si="51"/>
        <v>5219.6000000000058</v>
      </c>
      <c r="N118" s="19">
        <f t="shared" ca="1" si="51"/>
        <v>13533.600000000006</v>
      </c>
      <c r="O118" s="19">
        <f t="shared" ca="1" si="51"/>
        <v>22666</v>
      </c>
      <c r="P118" s="19">
        <f t="shared" ca="1" si="51"/>
        <v>31372</v>
      </c>
      <c r="Q118" s="19">
        <f t="shared" ref="Q118" ca="1" si="52">Q116+Q117</f>
        <v>38158</v>
      </c>
      <c r="R118" s="19">
        <f t="shared" ref="R118" ca="1" si="53">R116+R117</f>
        <v>44944</v>
      </c>
      <c r="S118" s="19">
        <f t="shared" ref="S118" ca="1" si="54">S116+S117</f>
        <v>51730</v>
      </c>
      <c r="T118" s="19">
        <f t="shared" ref="T118" ca="1" si="55">T116+T117</f>
        <v>58516</v>
      </c>
      <c r="U118" s="19">
        <f t="shared" ref="U118:V118" ca="1" si="56">U116+U117</f>
        <v>65302</v>
      </c>
      <c r="V118" s="19">
        <f t="shared" ca="1" si="56"/>
        <v>69319.200000000012</v>
      </c>
      <c r="W118" s="19">
        <f t="shared" ref="W118" ca="1" si="57">W116+W117</f>
        <v>73093.200000000012</v>
      </c>
      <c r="X118" s="19">
        <f t="shared" ref="X118" ca="1" si="58">X116+X117</f>
        <v>76867.200000000012</v>
      </c>
      <c r="Y118" s="19">
        <f t="shared" ref="Y118" ca="1" si="59">Y116+Y117</f>
        <v>80414.133333333331</v>
      </c>
      <c r="Z118" s="19">
        <f t="shared" ref="Z118" ca="1" si="60">Z116+Z117</f>
        <v>83725</v>
      </c>
      <c r="AA118" s="19">
        <f t="shared" ref="AA118:AB118" ca="1" si="61">AA116+AA117</f>
        <v>87035.866666666669</v>
      </c>
      <c r="AB118" s="19">
        <f t="shared" ca="1" si="61"/>
        <v>90346.733333333337</v>
      </c>
      <c r="AC118" s="19">
        <f t="shared" ref="AC118" ca="1" si="62">AC116+AC117</f>
        <v>93657.600000000006</v>
      </c>
      <c r="AD118" s="19">
        <f t="shared" ref="AD118" ca="1" si="63">AD116+AD117</f>
        <v>96968.466666666674</v>
      </c>
      <c r="AE118" s="19">
        <f t="shared" ref="AE118" ca="1" si="64">AE116+AE117</f>
        <v>100279.33333333334</v>
      </c>
      <c r="AF118" s="19">
        <f t="shared" ref="AF118" ca="1" si="65">AF116+AF117</f>
        <v>103590.20000000001</v>
      </c>
      <c r="AG118" s="19">
        <f t="shared" ref="AG118:AH118" ca="1" si="66">AG116+AG117</f>
        <v>106901.06666666668</v>
      </c>
      <c r="AH118" s="19">
        <f t="shared" ca="1" si="66"/>
        <v>110211.93333333335</v>
      </c>
      <c r="AI118" s="19">
        <f t="shared" ref="AI118" ca="1" si="67">AI116+AI117</f>
        <v>113522.80000000002</v>
      </c>
      <c r="AJ118" s="19">
        <f t="shared" ref="AJ118" ca="1" si="68">AJ116+AJ117</f>
        <v>116833.66666666669</v>
      </c>
      <c r="AK118" s="19">
        <f t="shared" ref="AK118" ca="1" si="69">AK116+AK117</f>
        <v>120144.53333333335</v>
      </c>
      <c r="AL118" s="19">
        <f t="shared" ref="AL118" ca="1" si="70">AL116+AL117</f>
        <v>123455.40000000002</v>
      </c>
      <c r="AM118" s="19">
        <f t="shared" ref="AM118:AN118" ca="1" si="71">AM116+AM117</f>
        <v>126766.26666666669</v>
      </c>
      <c r="AN118" s="19">
        <f t="shared" ca="1" si="71"/>
        <v>130077.13333333336</v>
      </c>
      <c r="AO118" s="19">
        <f t="shared" ref="AO118" ca="1" si="72">AO116+AO117</f>
        <v>133388.00000000003</v>
      </c>
      <c r="AP118" s="19">
        <f t="shared" ref="AP118" ca="1" si="73">AP116+AP117</f>
        <v>136698.8666666667</v>
      </c>
      <c r="AQ118" s="19">
        <f t="shared" ref="AQ118" ca="1" si="74">AQ116+AQ117</f>
        <v>140009.73333333337</v>
      </c>
      <c r="AR118" s="19">
        <f t="shared" ref="AR118" ca="1" si="75">AR116+AR117</f>
        <v>143320.60000000003</v>
      </c>
      <c r="AS118" s="19">
        <f t="shared" ref="AS118" ca="1" si="76">AS116+AS117</f>
        <v>146631.4666666667</v>
      </c>
      <c r="AT118" s="19"/>
    </row>
    <row r="119" spans="1:46" outlineLevel="1" x14ac:dyDescent="0.35">
      <c r="A119" s="31"/>
      <c r="B119" s="56" t="s">
        <v>103</v>
      </c>
      <c r="C119" s="22" t="s">
        <v>45</v>
      </c>
      <c r="D119" s="19">
        <f ca="1">MIN(J118:AT118)</f>
        <v>0</v>
      </c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</row>
    <row r="120" spans="1:46" x14ac:dyDescent="0.35">
      <c r="B120" s="56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</row>
    <row r="121" spans="1:46" s="20" customFormat="1" x14ac:dyDescent="0.35">
      <c r="A121" s="20" t="s">
        <v>105</v>
      </c>
      <c r="B121" s="55" t="s">
        <v>105</v>
      </c>
      <c r="C121" s="24"/>
      <c r="D121" s="24"/>
      <c r="E121" s="24"/>
      <c r="F121" s="62"/>
      <c r="G121" s="62"/>
      <c r="H121" s="62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</row>
    <row r="122" spans="1:46" outlineLevel="1" x14ac:dyDescent="0.35">
      <c r="B122" s="56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</row>
    <row r="123" spans="1:46" outlineLevel="1" x14ac:dyDescent="0.35">
      <c r="B123" s="64" t="s">
        <v>106</v>
      </c>
      <c r="F123" s="30">
        <f t="shared" ref="F123:H127" ca="1" si="77">SUMIF($J$3:$AS$3,F$1,$J123:$AT123)</f>
        <v>1682441.9555555559</v>
      </c>
      <c r="G123" s="30">
        <f t="shared" ca="1" si="77"/>
        <v>2207448.0000000005</v>
      </c>
      <c r="H123" s="30">
        <f t="shared" ca="1" si="77"/>
        <v>2476310.4000000004</v>
      </c>
      <c r="J123" s="19">
        <f ca="1">SUM(J124:J127)</f>
        <v>40620</v>
      </c>
      <c r="K123" s="19">
        <f ca="1">SUM(K124:K127)</f>
        <v>83852.288888888885</v>
      </c>
      <c r="L123" s="19">
        <f t="shared" ref="L123:AS123" ca="1" si="78">SUM(L124:L127)</f>
        <v>128680.86666666668</v>
      </c>
      <c r="M123" s="19">
        <f t="shared" ca="1" si="78"/>
        <v>138764.53333333335</v>
      </c>
      <c r="N123" s="19">
        <f t="shared" ca="1" si="78"/>
        <v>147840.20000000001</v>
      </c>
      <c r="O123" s="19">
        <f t="shared" ca="1" si="78"/>
        <v>154647.8666666667</v>
      </c>
      <c r="P123" s="19">
        <f t="shared" ca="1" si="78"/>
        <v>158883.53333333338</v>
      </c>
      <c r="Q123" s="19">
        <f t="shared" ca="1" si="78"/>
        <v>161199.20000000004</v>
      </c>
      <c r="R123" s="19">
        <f t="shared" ca="1" si="78"/>
        <v>163514.8666666667</v>
      </c>
      <c r="S123" s="19">
        <f t="shared" ca="1" si="78"/>
        <v>165830.53333333338</v>
      </c>
      <c r="T123" s="19">
        <f t="shared" ca="1" si="78"/>
        <v>168146.20000000007</v>
      </c>
      <c r="U123" s="19">
        <f t="shared" ca="1" si="78"/>
        <v>170461.86666666673</v>
      </c>
      <c r="V123" s="19">
        <f t="shared" ca="1" si="78"/>
        <v>172777.53333333338</v>
      </c>
      <c r="W123" s="19">
        <f t="shared" ca="1" si="78"/>
        <v>175093.20000000007</v>
      </c>
      <c r="X123" s="19">
        <f t="shared" ca="1" si="78"/>
        <v>177408.86666666676</v>
      </c>
      <c r="Y123" s="19">
        <f t="shared" ca="1" si="78"/>
        <v>179497.46666666673</v>
      </c>
      <c r="Z123" s="19">
        <f t="shared" ca="1" si="78"/>
        <v>181350.00000000006</v>
      </c>
      <c r="AA123" s="19">
        <f t="shared" ca="1" si="78"/>
        <v>183202.53333333341</v>
      </c>
      <c r="AB123" s="19">
        <f t="shared" ca="1" si="78"/>
        <v>185055.06666666674</v>
      </c>
      <c r="AC123" s="19">
        <f t="shared" ca="1" si="78"/>
        <v>186907.60000000006</v>
      </c>
      <c r="AD123" s="19">
        <f t="shared" ca="1" si="78"/>
        <v>188760.13333333342</v>
      </c>
      <c r="AE123" s="19">
        <f t="shared" ca="1" si="78"/>
        <v>190612.66666666674</v>
      </c>
      <c r="AF123" s="19">
        <f t="shared" ca="1" si="78"/>
        <v>192465.20000000007</v>
      </c>
      <c r="AG123" s="19">
        <f t="shared" ca="1" si="78"/>
        <v>194317.7333333334</v>
      </c>
      <c r="AH123" s="19">
        <f t="shared" ca="1" si="78"/>
        <v>196170.26666666672</v>
      </c>
      <c r="AI123" s="19">
        <f t="shared" ca="1" si="78"/>
        <v>198022.80000000008</v>
      </c>
      <c r="AJ123" s="19">
        <f t="shared" ca="1" si="78"/>
        <v>199875.3333333334</v>
      </c>
      <c r="AK123" s="19">
        <f t="shared" ca="1" si="78"/>
        <v>201727.86666666673</v>
      </c>
      <c r="AL123" s="19">
        <f t="shared" ca="1" si="78"/>
        <v>203580.40000000008</v>
      </c>
      <c r="AM123" s="19">
        <f t="shared" ca="1" si="78"/>
        <v>205432.93333333341</v>
      </c>
      <c r="AN123" s="19">
        <f t="shared" ca="1" si="78"/>
        <v>207285.46666666673</v>
      </c>
      <c r="AO123" s="19">
        <f t="shared" ca="1" si="78"/>
        <v>209138.00000000006</v>
      </c>
      <c r="AP123" s="19">
        <f t="shared" ca="1" si="78"/>
        <v>210990.53333333338</v>
      </c>
      <c r="AQ123" s="19">
        <f t="shared" ca="1" si="78"/>
        <v>212843.06666666674</v>
      </c>
      <c r="AR123" s="19">
        <f t="shared" ca="1" si="78"/>
        <v>214695.60000000006</v>
      </c>
      <c r="AS123" s="19">
        <f t="shared" ca="1" si="78"/>
        <v>216548.13333333339</v>
      </c>
      <c r="AT123" s="19"/>
    </row>
    <row r="124" spans="1:46" outlineLevel="1" x14ac:dyDescent="0.35">
      <c r="B124" s="56" t="s">
        <v>107</v>
      </c>
      <c r="F124" s="30">
        <f t="shared" ca="1" si="77"/>
        <v>881805.55555555585</v>
      </c>
      <c r="G124" s="30">
        <f t="shared" ca="1" si="77"/>
        <v>761250.00000000093</v>
      </c>
      <c r="H124" s="30">
        <f t="shared" ca="1" si="77"/>
        <v>551250.00000000047</v>
      </c>
      <c r="J124" s="19">
        <f t="shared" ref="J124:AS124" ca="1" si="79">J66</f>
        <v>29166.666666666668</v>
      </c>
      <c r="K124" s="19">
        <f t="shared" ca="1" si="79"/>
        <v>57847.222222222226</v>
      </c>
      <c r="L124" s="19">
        <f t="shared" ca="1" si="79"/>
        <v>86041.666666666672</v>
      </c>
      <c r="M124" s="19">
        <f t="shared" ca="1" si="79"/>
        <v>84583.333333333343</v>
      </c>
      <c r="N124" s="19">
        <f t="shared" ca="1" si="79"/>
        <v>83125.000000000015</v>
      </c>
      <c r="O124" s="19">
        <f t="shared" ca="1" si="79"/>
        <v>81666.666666666686</v>
      </c>
      <c r="P124" s="19">
        <f t="shared" ca="1" si="79"/>
        <v>80208.333333333358</v>
      </c>
      <c r="Q124" s="19">
        <f t="shared" ca="1" si="79"/>
        <v>78750.000000000029</v>
      </c>
      <c r="R124" s="19">
        <f t="shared" ca="1" si="79"/>
        <v>77291.666666666701</v>
      </c>
      <c r="S124" s="19">
        <f t="shared" ca="1" si="79"/>
        <v>75833.333333333372</v>
      </c>
      <c r="T124" s="19">
        <f t="shared" ca="1" si="79"/>
        <v>74375.000000000044</v>
      </c>
      <c r="U124" s="19">
        <f t="shared" ca="1" si="79"/>
        <v>72916.666666666715</v>
      </c>
      <c r="V124" s="19">
        <f t="shared" ca="1" si="79"/>
        <v>71458.333333333387</v>
      </c>
      <c r="W124" s="19">
        <f t="shared" ca="1" si="79"/>
        <v>70000.000000000058</v>
      </c>
      <c r="X124" s="19">
        <f t="shared" ca="1" si="79"/>
        <v>68541.66666666673</v>
      </c>
      <c r="Y124" s="19">
        <f t="shared" ca="1" si="79"/>
        <v>67083.333333333401</v>
      </c>
      <c r="Z124" s="19">
        <f t="shared" ca="1" si="79"/>
        <v>65625.000000000073</v>
      </c>
      <c r="AA124" s="19">
        <f t="shared" ca="1" si="79"/>
        <v>64166.666666666737</v>
      </c>
      <c r="AB124" s="19">
        <f t="shared" ca="1" si="79"/>
        <v>62708.333333333401</v>
      </c>
      <c r="AC124" s="19">
        <f t="shared" ca="1" si="79"/>
        <v>61250.000000000065</v>
      </c>
      <c r="AD124" s="19">
        <f t="shared" ca="1" si="79"/>
        <v>59791.66666666673</v>
      </c>
      <c r="AE124" s="19">
        <f t="shared" ca="1" si="79"/>
        <v>58333.333333333394</v>
      </c>
      <c r="AF124" s="19">
        <f t="shared" ca="1" si="79"/>
        <v>56875.000000000058</v>
      </c>
      <c r="AG124" s="19">
        <f t="shared" ca="1" si="79"/>
        <v>55416.666666666722</v>
      </c>
      <c r="AH124" s="19">
        <f t="shared" ca="1" si="79"/>
        <v>53958.333333333387</v>
      </c>
      <c r="AI124" s="19">
        <f t="shared" ca="1" si="79"/>
        <v>52500.000000000051</v>
      </c>
      <c r="AJ124" s="19">
        <f t="shared" ca="1" si="79"/>
        <v>51041.666666666715</v>
      </c>
      <c r="AK124" s="19">
        <f t="shared" ca="1" si="79"/>
        <v>49583.333333333379</v>
      </c>
      <c r="AL124" s="19">
        <f t="shared" ca="1" si="79"/>
        <v>48125.000000000044</v>
      </c>
      <c r="AM124" s="19">
        <f t="shared" ca="1" si="79"/>
        <v>46666.666666666708</v>
      </c>
      <c r="AN124" s="19">
        <f t="shared" ca="1" si="79"/>
        <v>45208.333333333372</v>
      </c>
      <c r="AO124" s="19">
        <f t="shared" ca="1" si="79"/>
        <v>43750.000000000036</v>
      </c>
      <c r="AP124" s="19">
        <f t="shared" ca="1" si="79"/>
        <v>42291.666666666701</v>
      </c>
      <c r="AQ124" s="19">
        <f t="shared" ca="1" si="79"/>
        <v>40833.333333333365</v>
      </c>
      <c r="AR124" s="19">
        <f t="shared" ca="1" si="79"/>
        <v>39375.000000000029</v>
      </c>
      <c r="AS124" s="19">
        <f t="shared" ca="1" si="79"/>
        <v>37916.666666666693</v>
      </c>
      <c r="AT124" s="19"/>
    </row>
    <row r="125" spans="1:46" outlineLevel="1" x14ac:dyDescent="0.35">
      <c r="B125" s="56" t="s">
        <v>108</v>
      </c>
      <c r="F125" s="30">
        <f t="shared" ca="1" si="77"/>
        <v>316800</v>
      </c>
      <c r="G125" s="30">
        <f t="shared" ca="1" si="77"/>
        <v>384000</v>
      </c>
      <c r="H125" s="30">
        <f t="shared" ca="1" si="77"/>
        <v>384000</v>
      </c>
      <c r="J125" s="19">
        <f ca="1">J51/(1+НДС)</f>
        <v>4266.666666666667</v>
      </c>
      <c r="K125" s="19">
        <f ca="1">K51/(1+НДС)</f>
        <v>11200</v>
      </c>
      <c r="L125" s="19">
        <f ca="1">L51/(1+НДС)</f>
        <v>20266.666666666668</v>
      </c>
      <c r="M125" s="19">
        <f ca="1">M51/(1+НДС)</f>
        <v>26666.666666666668</v>
      </c>
      <c r="N125" s="19">
        <f ca="1">N51/(1+НДС)</f>
        <v>30400</v>
      </c>
      <c r="O125" s="19">
        <f ca="1">O51/(1+НДС)</f>
        <v>32000</v>
      </c>
      <c r="P125" s="19">
        <f ca="1">P51/(1+НДС)</f>
        <v>32000</v>
      </c>
      <c r="Q125" s="19">
        <f ca="1">Q51/(1+НДС)</f>
        <v>32000</v>
      </c>
      <c r="R125" s="19">
        <f ca="1">R51/(1+НДС)</f>
        <v>32000</v>
      </c>
      <c r="S125" s="19">
        <f ca="1">S51/(1+НДС)</f>
        <v>32000</v>
      </c>
      <c r="T125" s="19">
        <f ca="1">T51/(1+НДС)</f>
        <v>32000</v>
      </c>
      <c r="U125" s="19">
        <f ca="1">U51/(1+НДС)</f>
        <v>32000</v>
      </c>
      <c r="V125" s="19">
        <f ca="1">V51/(1+НДС)</f>
        <v>32000</v>
      </c>
      <c r="W125" s="19">
        <f ca="1">W51/(1+НДС)</f>
        <v>32000</v>
      </c>
      <c r="X125" s="19">
        <f ca="1">X51/(1+НДС)</f>
        <v>32000</v>
      </c>
      <c r="Y125" s="19">
        <f ca="1">Y51/(1+НДС)</f>
        <v>32000</v>
      </c>
      <c r="Z125" s="19">
        <f ca="1">Z51/(1+НДС)</f>
        <v>32000</v>
      </c>
      <c r="AA125" s="19">
        <f ca="1">AA51/(1+НДС)</f>
        <v>32000</v>
      </c>
      <c r="AB125" s="19">
        <f ca="1">AB51/(1+НДС)</f>
        <v>32000</v>
      </c>
      <c r="AC125" s="19">
        <f ca="1">AC51/(1+НДС)</f>
        <v>32000</v>
      </c>
      <c r="AD125" s="19">
        <f ca="1">AD51/(1+НДС)</f>
        <v>32000</v>
      </c>
      <c r="AE125" s="19">
        <f ca="1">AE51/(1+НДС)</f>
        <v>32000</v>
      </c>
      <c r="AF125" s="19">
        <f ca="1">AF51/(1+НДС)</f>
        <v>32000</v>
      </c>
      <c r="AG125" s="19">
        <f ca="1">AG51/(1+НДС)</f>
        <v>32000</v>
      </c>
      <c r="AH125" s="19">
        <f ca="1">AH51/(1+НДС)</f>
        <v>32000</v>
      </c>
      <c r="AI125" s="19">
        <f ca="1">AI51/(1+НДС)</f>
        <v>32000</v>
      </c>
      <c r="AJ125" s="19">
        <f ca="1">AJ51/(1+НДС)</f>
        <v>32000</v>
      </c>
      <c r="AK125" s="19">
        <f ca="1">AK51/(1+НДС)</f>
        <v>32000</v>
      </c>
      <c r="AL125" s="19">
        <f ca="1">AL51/(1+НДС)</f>
        <v>32000</v>
      </c>
      <c r="AM125" s="19">
        <f ca="1">AM51/(1+НДС)</f>
        <v>32000</v>
      </c>
      <c r="AN125" s="19">
        <f ca="1">AN51/(1+НДС)</f>
        <v>32000</v>
      </c>
      <c r="AO125" s="19">
        <f ca="1">AO51/(1+НДС)</f>
        <v>32000</v>
      </c>
      <c r="AP125" s="19">
        <f ca="1">AP51/(1+НДС)</f>
        <v>32000</v>
      </c>
      <c r="AQ125" s="19">
        <f ca="1">AQ51/(1+НДС)</f>
        <v>32000</v>
      </c>
      <c r="AR125" s="19">
        <f ca="1">AR51/(1+НДС)</f>
        <v>32000</v>
      </c>
      <c r="AS125" s="19">
        <f ca="1">AS51/(1+НДС)</f>
        <v>32000</v>
      </c>
      <c r="AT125" s="19"/>
    </row>
    <row r="126" spans="1:46" outlineLevel="1" x14ac:dyDescent="0.35">
      <c r="B126" s="56" t="s">
        <v>109</v>
      </c>
      <c r="F126" s="30">
        <f t="shared" ca="1" si="77"/>
        <v>331441.2</v>
      </c>
      <c r="G126" s="30">
        <f t="shared" ca="1" si="77"/>
        <v>1062198.0000000002</v>
      </c>
      <c r="H126" s="30">
        <f t="shared" ca="1" si="77"/>
        <v>1541060.4000000004</v>
      </c>
      <c r="J126" s="19">
        <f ca="1">J118</f>
        <v>0</v>
      </c>
      <c r="K126" s="19">
        <f ca="1">K118</f>
        <v>0</v>
      </c>
      <c r="L126" s="19">
        <f ca="1">L118</f>
        <v>0</v>
      </c>
      <c r="M126" s="19">
        <f ca="1">M118</f>
        <v>5219.6000000000058</v>
      </c>
      <c r="N126" s="19">
        <f ca="1">N118</f>
        <v>13533.600000000006</v>
      </c>
      <c r="O126" s="19">
        <f ca="1">O118</f>
        <v>22666</v>
      </c>
      <c r="P126" s="19">
        <f ca="1">P118</f>
        <v>31372</v>
      </c>
      <c r="Q126" s="19">
        <f ca="1">Q118</f>
        <v>38158</v>
      </c>
      <c r="R126" s="19">
        <f ca="1">R118</f>
        <v>44944</v>
      </c>
      <c r="S126" s="19">
        <f ca="1">S118</f>
        <v>51730</v>
      </c>
      <c r="T126" s="19">
        <f ca="1">T118</f>
        <v>58516</v>
      </c>
      <c r="U126" s="19">
        <f ca="1">U118</f>
        <v>65302</v>
      </c>
      <c r="V126" s="19">
        <f ca="1">V118</f>
        <v>69319.200000000012</v>
      </c>
      <c r="W126" s="19">
        <f ca="1">W118</f>
        <v>73093.200000000012</v>
      </c>
      <c r="X126" s="19">
        <f ca="1">X118</f>
        <v>76867.200000000012</v>
      </c>
      <c r="Y126" s="19">
        <f ca="1">Y118</f>
        <v>80414.133333333331</v>
      </c>
      <c r="Z126" s="19">
        <f ca="1">Z118</f>
        <v>83725</v>
      </c>
      <c r="AA126" s="19">
        <f ca="1">AA118</f>
        <v>87035.866666666669</v>
      </c>
      <c r="AB126" s="19">
        <f ca="1">AB118</f>
        <v>90346.733333333337</v>
      </c>
      <c r="AC126" s="19">
        <f ca="1">AC118</f>
        <v>93657.600000000006</v>
      </c>
      <c r="AD126" s="19">
        <f ca="1">AD118</f>
        <v>96968.466666666674</v>
      </c>
      <c r="AE126" s="19">
        <f ca="1">AE118</f>
        <v>100279.33333333334</v>
      </c>
      <c r="AF126" s="19">
        <f ca="1">AF118</f>
        <v>103590.20000000001</v>
      </c>
      <c r="AG126" s="19">
        <f ca="1">AG118</f>
        <v>106901.06666666668</v>
      </c>
      <c r="AH126" s="19">
        <f ca="1">AH118</f>
        <v>110211.93333333335</v>
      </c>
      <c r="AI126" s="19">
        <f ca="1">AI118</f>
        <v>113522.80000000002</v>
      </c>
      <c r="AJ126" s="19">
        <f ca="1">AJ118</f>
        <v>116833.66666666669</v>
      </c>
      <c r="AK126" s="19">
        <f ca="1">AK118</f>
        <v>120144.53333333335</v>
      </c>
      <c r="AL126" s="19">
        <f ca="1">AL118</f>
        <v>123455.40000000002</v>
      </c>
      <c r="AM126" s="19">
        <f ca="1">AM118</f>
        <v>126766.26666666669</v>
      </c>
      <c r="AN126" s="19">
        <f ca="1">AN118</f>
        <v>130077.13333333336</v>
      </c>
      <c r="AO126" s="19">
        <f ca="1">AO118</f>
        <v>133388.00000000003</v>
      </c>
      <c r="AP126" s="19">
        <f ca="1">AP118</f>
        <v>136698.8666666667</v>
      </c>
      <c r="AQ126" s="19">
        <f ca="1">AQ118</f>
        <v>140009.73333333337</v>
      </c>
      <c r="AR126" s="19">
        <f ca="1">AR118</f>
        <v>143320.60000000003</v>
      </c>
      <c r="AS126" s="19">
        <f ca="1">AS118</f>
        <v>146631.4666666667</v>
      </c>
      <c r="AT126" s="19"/>
    </row>
    <row r="127" spans="1:46" outlineLevel="1" x14ac:dyDescent="0.35">
      <c r="B127" s="56" t="s">
        <v>110</v>
      </c>
      <c r="F127" s="30">
        <f t="shared" ca="1" si="77"/>
        <v>152395.2000000001</v>
      </c>
      <c r="G127" s="30">
        <f t="shared" ca="1" si="77"/>
        <v>0</v>
      </c>
      <c r="H127" s="30">
        <f t="shared" ca="1" si="77"/>
        <v>0</v>
      </c>
      <c r="J127" s="19">
        <f ca="1">J74</f>
        <v>7186.666666666667</v>
      </c>
      <c r="K127" s="19">
        <f ca="1">K74</f>
        <v>14805.066666666669</v>
      </c>
      <c r="L127" s="19">
        <f ca="1">L74</f>
        <v>22372.53333333334</v>
      </c>
      <c r="M127" s="19">
        <f ca="1">M74</f>
        <v>22294.933333333342</v>
      </c>
      <c r="N127" s="19">
        <f ca="1">N74</f>
        <v>20781.600000000006</v>
      </c>
      <c r="O127" s="19">
        <f ca="1">O74</f>
        <v>18315.200000000012</v>
      </c>
      <c r="P127" s="19">
        <f ca="1">P74</f>
        <v>15303.200000000012</v>
      </c>
      <c r="Q127" s="19">
        <f ca="1">Q74</f>
        <v>12291.200000000012</v>
      </c>
      <c r="R127" s="19">
        <f ca="1">R74</f>
        <v>9279.2000000000116</v>
      </c>
      <c r="S127" s="19">
        <f ca="1">S74</f>
        <v>6267.2000000000153</v>
      </c>
      <c r="T127" s="19">
        <f ca="1">T74</f>
        <v>3255.2000000000189</v>
      </c>
      <c r="U127" s="19">
        <f ca="1">U74</f>
        <v>243.20000000002256</v>
      </c>
      <c r="V127" s="19">
        <f ca="1">V74</f>
        <v>0</v>
      </c>
      <c r="W127" s="19">
        <f ca="1">W74</f>
        <v>0</v>
      </c>
      <c r="X127" s="19">
        <f ca="1">X74</f>
        <v>0</v>
      </c>
      <c r="Y127" s="19">
        <f ca="1">Y74</f>
        <v>0</v>
      </c>
      <c r="Z127" s="19">
        <f ca="1">Z74</f>
        <v>0</v>
      </c>
      <c r="AA127" s="19">
        <f ca="1">AA74</f>
        <v>0</v>
      </c>
      <c r="AB127" s="19">
        <f ca="1">AB74</f>
        <v>0</v>
      </c>
      <c r="AC127" s="19">
        <f ca="1">AC74</f>
        <v>0</v>
      </c>
      <c r="AD127" s="19">
        <f ca="1">AD74</f>
        <v>0</v>
      </c>
      <c r="AE127" s="19">
        <f ca="1">AE74</f>
        <v>0</v>
      </c>
      <c r="AF127" s="19">
        <f ca="1">AF74</f>
        <v>0</v>
      </c>
      <c r="AG127" s="19">
        <f ca="1">AG74</f>
        <v>0</v>
      </c>
      <c r="AH127" s="19">
        <f ca="1">AH74</f>
        <v>0</v>
      </c>
      <c r="AI127" s="19">
        <f ca="1">AI74</f>
        <v>0</v>
      </c>
      <c r="AJ127" s="19">
        <f ca="1">AJ74</f>
        <v>0</v>
      </c>
      <c r="AK127" s="19">
        <f ca="1">AK74</f>
        <v>0</v>
      </c>
      <c r="AL127" s="19">
        <f ca="1">AL74</f>
        <v>0</v>
      </c>
      <c r="AM127" s="19">
        <f ca="1">AM74</f>
        <v>0</v>
      </c>
      <c r="AN127" s="19">
        <f ca="1">AN74</f>
        <v>0</v>
      </c>
      <c r="AO127" s="19">
        <f ca="1">AO74</f>
        <v>0</v>
      </c>
      <c r="AP127" s="19">
        <f ca="1">AP74</f>
        <v>0</v>
      </c>
      <c r="AQ127" s="19">
        <f ca="1">AQ74</f>
        <v>0</v>
      </c>
      <c r="AR127" s="19">
        <f ca="1">AR74</f>
        <v>0</v>
      </c>
      <c r="AS127" s="19">
        <f ca="1">AS74</f>
        <v>0</v>
      </c>
      <c r="AT127" s="19"/>
    </row>
    <row r="128" spans="1:46" outlineLevel="1" x14ac:dyDescent="0.35">
      <c r="B128" s="56"/>
      <c r="F128" s="30"/>
      <c r="G128" s="30"/>
      <c r="H128" s="30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</row>
    <row r="129" spans="1:46" outlineLevel="1" x14ac:dyDescent="0.35">
      <c r="B129" s="64" t="s">
        <v>111</v>
      </c>
      <c r="F129" s="30">
        <f t="shared" ref="F129:H132" ca="1" si="80">SUMIF($J$3:$AS$3,F$1,$J129:$AT129)</f>
        <v>1682441.9555555556</v>
      </c>
      <c r="G129" s="30">
        <f t="shared" ca="1" si="80"/>
        <v>2207448</v>
      </c>
      <c r="H129" s="30">
        <f t="shared" ca="1" si="80"/>
        <v>2476310.3999999994</v>
      </c>
      <c r="J129" s="19">
        <f ca="1">SUM(J130:J132)</f>
        <v>40620</v>
      </c>
      <c r="K129" s="19">
        <f t="shared" ref="K129:AS129" ca="1" si="81">SUM(K130:K132)</f>
        <v>83852.288888888885</v>
      </c>
      <c r="L129" s="19">
        <f t="shared" ca="1" si="81"/>
        <v>128680.86666666667</v>
      </c>
      <c r="M129" s="19">
        <f t="shared" ca="1" si="81"/>
        <v>138764.53333333333</v>
      </c>
      <c r="N129" s="19">
        <f t="shared" ca="1" si="81"/>
        <v>147840.20000000001</v>
      </c>
      <c r="O129" s="19">
        <f t="shared" ca="1" si="81"/>
        <v>154647.86666666667</v>
      </c>
      <c r="P129" s="19">
        <f t="shared" ca="1" si="81"/>
        <v>158883.53333333333</v>
      </c>
      <c r="Q129" s="19">
        <f t="shared" ca="1" si="81"/>
        <v>161199.20000000001</v>
      </c>
      <c r="R129" s="19">
        <f t="shared" ca="1" si="81"/>
        <v>163514.86666666667</v>
      </c>
      <c r="S129" s="19">
        <f t="shared" ca="1" si="81"/>
        <v>165830.53333333333</v>
      </c>
      <c r="T129" s="19">
        <f t="shared" ca="1" si="81"/>
        <v>168146.2</v>
      </c>
      <c r="U129" s="19">
        <f t="shared" ca="1" si="81"/>
        <v>170461.86666666667</v>
      </c>
      <c r="V129" s="19">
        <f t="shared" ca="1" si="81"/>
        <v>172777.53333333333</v>
      </c>
      <c r="W129" s="19">
        <f t="shared" ca="1" si="81"/>
        <v>175093.2</v>
      </c>
      <c r="X129" s="19">
        <f t="shared" ca="1" si="81"/>
        <v>177408.86666666664</v>
      </c>
      <c r="Y129" s="19">
        <f t="shared" ca="1" si="81"/>
        <v>179497.46666666667</v>
      </c>
      <c r="Z129" s="19">
        <f t="shared" ca="1" si="81"/>
        <v>181350</v>
      </c>
      <c r="AA129" s="19">
        <f t="shared" ca="1" si="81"/>
        <v>183202.53333333333</v>
      </c>
      <c r="AB129" s="19">
        <f t="shared" ca="1" si="81"/>
        <v>185055.06666666665</v>
      </c>
      <c r="AC129" s="19">
        <f t="shared" ca="1" si="81"/>
        <v>186907.59999999998</v>
      </c>
      <c r="AD129" s="19">
        <f t="shared" ca="1" si="81"/>
        <v>188760.13333333333</v>
      </c>
      <c r="AE129" s="19">
        <f t="shared" ca="1" si="81"/>
        <v>190612.66666666666</v>
      </c>
      <c r="AF129" s="19">
        <f t="shared" ca="1" si="81"/>
        <v>192465.19999999998</v>
      </c>
      <c r="AG129" s="19">
        <f t="shared" ca="1" si="81"/>
        <v>194317.73333333334</v>
      </c>
      <c r="AH129" s="19">
        <f t="shared" ca="1" si="81"/>
        <v>196170.26666666666</v>
      </c>
      <c r="AI129" s="19">
        <f t="shared" ca="1" si="81"/>
        <v>198022.8</v>
      </c>
      <c r="AJ129" s="19">
        <f t="shared" ca="1" si="81"/>
        <v>199875.33333333331</v>
      </c>
      <c r="AK129" s="19">
        <f t="shared" ca="1" si="81"/>
        <v>201727.86666666667</v>
      </c>
      <c r="AL129" s="19">
        <f t="shared" ca="1" si="81"/>
        <v>203580.4</v>
      </c>
      <c r="AM129" s="19">
        <f t="shared" ca="1" si="81"/>
        <v>205432.93333333332</v>
      </c>
      <c r="AN129" s="19">
        <f t="shared" ca="1" si="81"/>
        <v>207285.46666666665</v>
      </c>
      <c r="AO129" s="19">
        <f t="shared" ca="1" si="81"/>
        <v>209138</v>
      </c>
      <c r="AP129" s="19">
        <f t="shared" ca="1" si="81"/>
        <v>210990.53333333333</v>
      </c>
      <c r="AQ129" s="19">
        <f t="shared" ca="1" si="81"/>
        <v>212843.06666666665</v>
      </c>
      <c r="AR129" s="19">
        <f t="shared" ca="1" si="81"/>
        <v>214695.59999999998</v>
      </c>
      <c r="AS129" s="19">
        <f t="shared" ca="1" si="81"/>
        <v>216548.13333333333</v>
      </c>
      <c r="AT129" s="19"/>
    </row>
    <row r="130" spans="1:46" outlineLevel="1" x14ac:dyDescent="0.35">
      <c r="B130" s="56" t="s">
        <v>112</v>
      </c>
      <c r="F130" s="30">
        <f t="shared" ca="1" si="80"/>
        <v>1334388.3999999997</v>
      </c>
      <c r="G130" s="30">
        <f t="shared" ca="1" si="80"/>
        <v>1451870.3999999997</v>
      </c>
      <c r="H130" s="30">
        <f t="shared" ca="1" si="80"/>
        <v>1451870.3999999997</v>
      </c>
      <c r="J130" s="19">
        <f ca="1">J112+I130</f>
        <v>42024</v>
      </c>
      <c r="K130" s="19">
        <f ca="1">K112+J130</f>
        <v>82472.399999999994</v>
      </c>
      <c r="L130" s="19">
        <f ca="1">L112+K130</f>
        <v>120989.2</v>
      </c>
      <c r="M130" s="19">
        <f ca="1">M112+L130</f>
        <v>120989.2</v>
      </c>
      <c r="N130" s="19">
        <f ca="1">N112+M130</f>
        <v>120989.2</v>
      </c>
      <c r="O130" s="19">
        <f ca="1">O112+N130</f>
        <v>120989.2</v>
      </c>
      <c r="P130" s="19">
        <f ca="1">P112+O130</f>
        <v>120989.2</v>
      </c>
      <c r="Q130" s="19">
        <f ca="1">Q112+P130</f>
        <v>120989.2</v>
      </c>
      <c r="R130" s="19">
        <f ca="1">R112+Q130</f>
        <v>120989.2</v>
      </c>
      <c r="S130" s="19">
        <f ca="1">S112+R130</f>
        <v>120989.2</v>
      </c>
      <c r="T130" s="19">
        <f ca="1">T112+S130</f>
        <v>120989.2</v>
      </c>
      <c r="U130" s="19">
        <f ca="1">U112+T130</f>
        <v>120989.2</v>
      </c>
      <c r="V130" s="19">
        <f ca="1">V112+U130</f>
        <v>120989.2</v>
      </c>
      <c r="W130" s="19">
        <f ca="1">W112+V130</f>
        <v>120989.2</v>
      </c>
      <c r="X130" s="19">
        <f ca="1">X112+W130</f>
        <v>120989.2</v>
      </c>
      <c r="Y130" s="19">
        <f ca="1">Y112+X130</f>
        <v>120989.2</v>
      </c>
      <c r="Z130" s="19">
        <f ca="1">Z112+Y130</f>
        <v>120989.2</v>
      </c>
      <c r="AA130" s="19">
        <f ca="1">AA112+Z130</f>
        <v>120989.2</v>
      </c>
      <c r="AB130" s="19">
        <f ca="1">AB112+AA130</f>
        <v>120989.2</v>
      </c>
      <c r="AC130" s="19">
        <f ca="1">AC112+AB130</f>
        <v>120989.2</v>
      </c>
      <c r="AD130" s="19">
        <f ca="1">AD112+AC130</f>
        <v>120989.2</v>
      </c>
      <c r="AE130" s="19">
        <f ca="1">AE112+AD130</f>
        <v>120989.2</v>
      </c>
      <c r="AF130" s="19">
        <f ca="1">AF112+AE130</f>
        <v>120989.2</v>
      </c>
      <c r="AG130" s="19">
        <f ca="1">AG112+AF130</f>
        <v>120989.2</v>
      </c>
      <c r="AH130" s="19">
        <f ca="1">AH112+AG130</f>
        <v>120989.2</v>
      </c>
      <c r="AI130" s="19">
        <f ca="1">AI112+AH130</f>
        <v>120989.2</v>
      </c>
      <c r="AJ130" s="19">
        <f ca="1">AJ112+AI130</f>
        <v>120989.2</v>
      </c>
      <c r="AK130" s="19">
        <f ca="1">AK112+AJ130</f>
        <v>120989.2</v>
      </c>
      <c r="AL130" s="19">
        <f ca="1">AL112+AK130</f>
        <v>120989.2</v>
      </c>
      <c r="AM130" s="19">
        <f ca="1">AM112+AL130</f>
        <v>120989.2</v>
      </c>
      <c r="AN130" s="19">
        <f ca="1">AN112+AM130</f>
        <v>120989.2</v>
      </c>
      <c r="AO130" s="19">
        <f ca="1">AO112+AN130</f>
        <v>120989.2</v>
      </c>
      <c r="AP130" s="19">
        <f ca="1">AP112+AO130</f>
        <v>120989.2</v>
      </c>
      <c r="AQ130" s="19">
        <f ca="1">AQ112+AP130</f>
        <v>120989.2</v>
      </c>
      <c r="AR130" s="19">
        <f ca="1">AR112+AQ130</f>
        <v>120989.2</v>
      </c>
      <c r="AS130" s="19">
        <f ca="1">AS112+AR130</f>
        <v>120989.2</v>
      </c>
      <c r="AT130" s="19"/>
    </row>
    <row r="131" spans="1:46" outlineLevel="1" x14ac:dyDescent="0.35">
      <c r="B131" s="56" t="s">
        <v>113</v>
      </c>
      <c r="F131" s="30">
        <f t="shared" ca="1" si="80"/>
        <v>-183786.44444444447</v>
      </c>
      <c r="G131" s="30">
        <f t="shared" ca="1" si="80"/>
        <v>64377.599999999948</v>
      </c>
      <c r="H131" s="30">
        <f t="shared" ca="1" si="80"/>
        <v>333239.99999999994</v>
      </c>
      <c r="J131" s="19">
        <f ca="1">J91+I131</f>
        <v>-3964</v>
      </c>
      <c r="K131" s="19">
        <f ca="1">K91+J131</f>
        <v>-10460.111111111111</v>
      </c>
      <c r="L131" s="19">
        <f ca="1">L91+K131</f>
        <v>-17908.333333333336</v>
      </c>
      <c r="M131" s="19">
        <f ca="1">M91+L131</f>
        <v>-22544.666666666672</v>
      </c>
      <c r="N131" s="19">
        <f ca="1">N91+M131</f>
        <v>-23389.000000000004</v>
      </c>
      <c r="O131" s="19">
        <f ca="1">O91+N131</f>
        <v>-22021.333333333336</v>
      </c>
      <c r="P131" s="19">
        <f ca="1">P91+O131</f>
        <v>-19705.666666666668</v>
      </c>
      <c r="Q131" s="19">
        <f ca="1">Q91+P131</f>
        <v>-17390</v>
      </c>
      <c r="R131" s="19">
        <f ca="1">R91+Q131</f>
        <v>-15074.333333333334</v>
      </c>
      <c r="S131" s="19">
        <f ca="1">S91+R131</f>
        <v>-12758.666666666668</v>
      </c>
      <c r="T131" s="19">
        <f ca="1">T91+S131</f>
        <v>-10443.000000000002</v>
      </c>
      <c r="U131" s="19">
        <f ca="1">U91+T131</f>
        <v>-8127.3333333333358</v>
      </c>
      <c r="V131" s="19">
        <f ca="1">V91+U131</f>
        <v>-5811.6666666666697</v>
      </c>
      <c r="W131" s="19">
        <f ca="1">W91+V131</f>
        <v>-3496.0000000000032</v>
      </c>
      <c r="X131" s="19">
        <f ca="1">X91+W131</f>
        <v>-1180.3333333333367</v>
      </c>
      <c r="Y131" s="19">
        <f ca="1">Y91+X131</f>
        <v>908.2666666666637</v>
      </c>
      <c r="Z131" s="19">
        <f ca="1">Z91+Y131</f>
        <v>2760.7999999999965</v>
      </c>
      <c r="AA131" s="19">
        <f ca="1">AA91+Z131</f>
        <v>4613.3333333333303</v>
      </c>
      <c r="AB131" s="19">
        <f ca="1">AB91+AA131</f>
        <v>6465.8666666666631</v>
      </c>
      <c r="AC131" s="19">
        <f ca="1">AC91+AB131</f>
        <v>8318.399999999996</v>
      </c>
      <c r="AD131" s="19">
        <f ca="1">AD91+AC131</f>
        <v>10170.933333333329</v>
      </c>
      <c r="AE131" s="19">
        <f ca="1">AE91+AD131</f>
        <v>12023.466666666662</v>
      </c>
      <c r="AF131" s="19">
        <f ca="1">AF91+AE131</f>
        <v>13875.999999999995</v>
      </c>
      <c r="AG131" s="19">
        <f ca="1">AG91+AF131</f>
        <v>15728.533333333327</v>
      </c>
      <c r="AH131" s="19">
        <f ca="1">AH91+AG131</f>
        <v>17581.066666666662</v>
      </c>
      <c r="AI131" s="19">
        <f ca="1">AI91+AH131</f>
        <v>19433.599999999995</v>
      </c>
      <c r="AJ131" s="19">
        <f ca="1">AJ91+AI131</f>
        <v>21286.133333333328</v>
      </c>
      <c r="AK131" s="19">
        <f ca="1">AK91+AJ131</f>
        <v>23138.666666666661</v>
      </c>
      <c r="AL131" s="19">
        <f ca="1">AL91+AK131</f>
        <v>24991.199999999993</v>
      </c>
      <c r="AM131" s="19">
        <f ca="1">AM91+AL131</f>
        <v>26843.733333333326</v>
      </c>
      <c r="AN131" s="19">
        <f ca="1">AN91+AM131</f>
        <v>28696.266666666659</v>
      </c>
      <c r="AO131" s="19">
        <f ca="1">AO91+AN131</f>
        <v>30548.799999999992</v>
      </c>
      <c r="AP131" s="19">
        <f ca="1">AP91+AO131</f>
        <v>32401.333333333325</v>
      </c>
      <c r="AQ131" s="19">
        <f ca="1">AQ91+AP131</f>
        <v>34253.866666666661</v>
      </c>
      <c r="AR131" s="19">
        <f ca="1">AR91+AQ131</f>
        <v>36106.399999999994</v>
      </c>
      <c r="AS131" s="19">
        <f ca="1">AS91+AR131</f>
        <v>37958.933333333327</v>
      </c>
      <c r="AT131" s="19"/>
    </row>
    <row r="132" spans="1:46" outlineLevel="1" x14ac:dyDescent="0.35">
      <c r="B132" s="56" t="s">
        <v>114</v>
      </c>
      <c r="F132" s="30">
        <f t="shared" ca="1" si="80"/>
        <v>531840</v>
      </c>
      <c r="G132" s="30">
        <f t="shared" ca="1" si="80"/>
        <v>691200</v>
      </c>
      <c r="H132" s="30">
        <f t="shared" ca="1" si="80"/>
        <v>691200</v>
      </c>
      <c r="J132" s="19">
        <f t="shared" ref="J132:AS132" ca="1" si="82">J57</f>
        <v>2560</v>
      </c>
      <c r="K132" s="19">
        <f t="shared" ca="1" si="82"/>
        <v>11840</v>
      </c>
      <c r="L132" s="19">
        <f t="shared" ca="1" si="82"/>
        <v>25600</v>
      </c>
      <c r="M132" s="19">
        <f t="shared" ca="1" si="82"/>
        <v>40320</v>
      </c>
      <c r="N132" s="19">
        <f t="shared" ca="1" si="82"/>
        <v>50240</v>
      </c>
      <c r="O132" s="19">
        <f t="shared" ca="1" si="82"/>
        <v>55680</v>
      </c>
      <c r="P132" s="19">
        <f t="shared" ca="1" si="82"/>
        <v>57600</v>
      </c>
      <c r="Q132" s="19">
        <f t="shared" ca="1" si="82"/>
        <v>57600</v>
      </c>
      <c r="R132" s="19">
        <f t="shared" ca="1" si="82"/>
        <v>57600</v>
      </c>
      <c r="S132" s="19">
        <f t="shared" ca="1" si="82"/>
        <v>57600</v>
      </c>
      <c r="T132" s="19">
        <f t="shared" ca="1" si="82"/>
        <v>57600</v>
      </c>
      <c r="U132" s="19">
        <f t="shared" ca="1" si="82"/>
        <v>57600</v>
      </c>
      <c r="V132" s="19">
        <f t="shared" ca="1" si="82"/>
        <v>57600</v>
      </c>
      <c r="W132" s="19">
        <f t="shared" ca="1" si="82"/>
        <v>57600</v>
      </c>
      <c r="X132" s="19">
        <f t="shared" ca="1" si="82"/>
        <v>57600</v>
      </c>
      <c r="Y132" s="19">
        <f t="shared" ca="1" si="82"/>
        <v>57600</v>
      </c>
      <c r="Z132" s="19">
        <f t="shared" ca="1" si="82"/>
        <v>57600</v>
      </c>
      <c r="AA132" s="19">
        <f t="shared" ca="1" si="82"/>
        <v>57600</v>
      </c>
      <c r="AB132" s="19">
        <f t="shared" ca="1" si="82"/>
        <v>57600</v>
      </c>
      <c r="AC132" s="19">
        <f t="shared" ca="1" si="82"/>
        <v>57600</v>
      </c>
      <c r="AD132" s="19">
        <f t="shared" ca="1" si="82"/>
        <v>57600</v>
      </c>
      <c r="AE132" s="19">
        <f t="shared" ca="1" si="82"/>
        <v>57600</v>
      </c>
      <c r="AF132" s="19">
        <f t="shared" ca="1" si="82"/>
        <v>57600</v>
      </c>
      <c r="AG132" s="19">
        <f t="shared" ca="1" si="82"/>
        <v>57600</v>
      </c>
      <c r="AH132" s="19">
        <f t="shared" ca="1" si="82"/>
        <v>57600</v>
      </c>
      <c r="AI132" s="19">
        <f t="shared" ca="1" si="82"/>
        <v>57600</v>
      </c>
      <c r="AJ132" s="19">
        <f t="shared" ca="1" si="82"/>
        <v>57600</v>
      </c>
      <c r="AK132" s="19">
        <f t="shared" ca="1" si="82"/>
        <v>57600</v>
      </c>
      <c r="AL132" s="19">
        <f t="shared" ca="1" si="82"/>
        <v>57600</v>
      </c>
      <c r="AM132" s="19">
        <f t="shared" ca="1" si="82"/>
        <v>57600</v>
      </c>
      <c r="AN132" s="19">
        <f t="shared" ca="1" si="82"/>
        <v>57600</v>
      </c>
      <c r="AO132" s="19">
        <f t="shared" ca="1" si="82"/>
        <v>57600</v>
      </c>
      <c r="AP132" s="19">
        <f t="shared" ca="1" si="82"/>
        <v>57600</v>
      </c>
      <c r="AQ132" s="19">
        <f t="shared" ca="1" si="82"/>
        <v>57600</v>
      </c>
      <c r="AR132" s="19">
        <f t="shared" ca="1" si="82"/>
        <v>57600</v>
      </c>
      <c r="AS132" s="19">
        <f t="shared" ca="1" si="82"/>
        <v>57600</v>
      </c>
      <c r="AT132" s="19"/>
    </row>
    <row r="133" spans="1:46" outlineLevel="1" x14ac:dyDescent="0.35">
      <c r="B133" s="56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</row>
    <row r="134" spans="1:46" outlineLevel="1" x14ac:dyDescent="0.35">
      <c r="A134" s="29" t="str">
        <f ca="1">IF(COUNTIF(J134:AT134,"&gt;0,1")&gt;=1,"ОШИБКА","")</f>
        <v/>
      </c>
      <c r="B134" s="56" t="s">
        <v>115</v>
      </c>
      <c r="J134" s="19">
        <f ca="1">J123-J129</f>
        <v>0</v>
      </c>
      <c r="K134" s="19">
        <f t="shared" ref="K134:AR134" ca="1" si="83">K123-K129</f>
        <v>0</v>
      </c>
      <c r="L134" s="19">
        <f t="shared" ca="1" si="83"/>
        <v>0</v>
      </c>
      <c r="M134" s="19">
        <f t="shared" ca="1" si="83"/>
        <v>0</v>
      </c>
      <c r="N134" s="19">
        <f t="shared" ca="1" si="83"/>
        <v>0</v>
      </c>
      <c r="O134" s="19">
        <f t="shared" ca="1" si="83"/>
        <v>0</v>
      </c>
      <c r="P134" s="19">
        <f t="shared" ca="1" si="83"/>
        <v>0</v>
      </c>
      <c r="Q134" s="19">
        <f t="shared" ca="1" si="83"/>
        <v>0</v>
      </c>
      <c r="R134" s="19">
        <f t="shared" ca="1" si="83"/>
        <v>0</v>
      </c>
      <c r="S134" s="19">
        <f t="shared" ca="1" si="83"/>
        <v>0</v>
      </c>
      <c r="T134" s="19">
        <f t="shared" ca="1" si="83"/>
        <v>0</v>
      </c>
      <c r="U134" s="19">
        <f t="shared" ca="1" si="83"/>
        <v>0</v>
      </c>
      <c r="V134" s="19">
        <f t="shared" ca="1" si="83"/>
        <v>0</v>
      </c>
      <c r="W134" s="19">
        <f t="shared" ca="1" si="83"/>
        <v>0</v>
      </c>
      <c r="X134" s="19">
        <f t="shared" ca="1" si="83"/>
        <v>0</v>
      </c>
      <c r="Y134" s="19">
        <f t="shared" ca="1" si="83"/>
        <v>0</v>
      </c>
      <c r="Z134" s="19">
        <f t="shared" ca="1" si="83"/>
        <v>0</v>
      </c>
      <c r="AA134" s="19">
        <f t="shared" ca="1" si="83"/>
        <v>0</v>
      </c>
      <c r="AB134" s="19">
        <f t="shared" ca="1" si="83"/>
        <v>0</v>
      </c>
      <c r="AC134" s="19">
        <f t="shared" ca="1" si="83"/>
        <v>0</v>
      </c>
      <c r="AD134" s="19">
        <f t="shared" ca="1" si="83"/>
        <v>0</v>
      </c>
      <c r="AE134" s="19">
        <f t="shared" ca="1" si="83"/>
        <v>0</v>
      </c>
      <c r="AF134" s="19">
        <f t="shared" ca="1" si="83"/>
        <v>0</v>
      </c>
      <c r="AG134" s="19">
        <f t="shared" ca="1" si="83"/>
        <v>0</v>
      </c>
      <c r="AH134" s="19">
        <f t="shared" ca="1" si="83"/>
        <v>0</v>
      </c>
      <c r="AI134" s="19">
        <f t="shared" ca="1" si="83"/>
        <v>0</v>
      </c>
      <c r="AJ134" s="19">
        <f t="shared" ca="1" si="83"/>
        <v>0</v>
      </c>
      <c r="AK134" s="19">
        <f t="shared" ca="1" si="83"/>
        <v>0</v>
      </c>
      <c r="AL134" s="19">
        <f t="shared" ca="1" si="83"/>
        <v>0</v>
      </c>
      <c r="AM134" s="19">
        <f t="shared" ca="1" si="83"/>
        <v>0</v>
      </c>
      <c r="AN134" s="19">
        <f t="shared" ca="1" si="83"/>
        <v>0</v>
      </c>
      <c r="AO134" s="19">
        <f t="shared" ca="1" si="83"/>
        <v>0</v>
      </c>
      <c r="AP134" s="19">
        <f t="shared" ca="1" si="83"/>
        <v>0</v>
      </c>
      <c r="AQ134" s="19">
        <f t="shared" ca="1" si="83"/>
        <v>0</v>
      </c>
      <c r="AR134" s="19">
        <f t="shared" ca="1" si="83"/>
        <v>0</v>
      </c>
      <c r="AS134" s="19">
        <f ca="1">AS123-AS129</f>
        <v>0</v>
      </c>
      <c r="AT134" s="19"/>
    </row>
    <row r="135" spans="1:46" x14ac:dyDescent="0.35">
      <c r="B135" s="56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</row>
    <row r="136" spans="1:46" s="11" customFormat="1" x14ac:dyDescent="0.35">
      <c r="B136" s="55" t="s">
        <v>116</v>
      </c>
      <c r="C136" s="23"/>
      <c r="D136" s="23"/>
      <c r="E136" s="23"/>
      <c r="F136" s="61"/>
      <c r="G136" s="61"/>
      <c r="H136" s="61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</row>
    <row r="137" spans="1:46" outlineLevel="1" x14ac:dyDescent="0.35">
      <c r="B137" s="56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</row>
    <row r="138" spans="1:46" outlineLevel="1" x14ac:dyDescent="0.35">
      <c r="B138" s="56" t="s">
        <v>117</v>
      </c>
      <c r="C138" s="22" t="s">
        <v>45</v>
      </c>
      <c r="F138" s="30">
        <f ca="1">F125+F126+F127-F132</f>
        <v>268796.40000000002</v>
      </c>
      <c r="G138" s="30">
        <f t="shared" ref="G138:H138" ca="1" si="84">G125+G126+G127-G132</f>
        <v>754998.00000000023</v>
      </c>
      <c r="H138" s="30">
        <f t="shared" ca="1" si="84"/>
        <v>1233860.4000000004</v>
      </c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</row>
    <row r="139" spans="1:46" outlineLevel="1" x14ac:dyDescent="0.35">
      <c r="B139" s="56" t="s">
        <v>117</v>
      </c>
      <c r="C139" s="22" t="s">
        <v>45</v>
      </c>
      <c r="F139" s="30">
        <f ca="1">F130+F131-F124</f>
        <v>268796.39999999932</v>
      </c>
      <c r="G139" s="30">
        <f t="shared" ref="G139:H139" ca="1" si="85">G130+G131-G124</f>
        <v>754997.9999999986</v>
      </c>
      <c r="H139" s="30">
        <f t="shared" ca="1" si="85"/>
        <v>1233860.3999999992</v>
      </c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</row>
    <row r="140" spans="1:46" outlineLevel="1" x14ac:dyDescent="0.35">
      <c r="B140" s="56"/>
      <c r="F140" s="30"/>
      <c r="G140" s="30"/>
      <c r="H140" s="30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</row>
    <row r="141" spans="1:46" outlineLevel="1" x14ac:dyDescent="0.35">
      <c r="B141" s="56" t="s">
        <v>118</v>
      </c>
      <c r="F141" s="32">
        <f ca="1">F126/(F132)</f>
        <v>0.623197202166065</v>
      </c>
      <c r="G141" s="32">
        <f t="shared" ref="G141:H141" ca="1" si="86">G126/(G132)</f>
        <v>1.536744791666667</v>
      </c>
      <c r="H141" s="32">
        <f t="shared" ca="1" si="86"/>
        <v>2.2295434027777783</v>
      </c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</row>
    <row r="142" spans="1:46" outlineLevel="1" x14ac:dyDescent="0.35">
      <c r="B142" s="56" t="s">
        <v>119</v>
      </c>
      <c r="F142" s="32">
        <f ca="1">(F126+F127)/F132</f>
        <v>0.90974052346570422</v>
      </c>
      <c r="G142" s="32">
        <f t="shared" ref="G142:H142" ca="1" si="87">(G126+G127)/G132</f>
        <v>1.536744791666667</v>
      </c>
      <c r="H142" s="32">
        <f t="shared" ca="1" si="87"/>
        <v>2.2295434027777783</v>
      </c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</row>
    <row r="143" spans="1:46" outlineLevel="1" x14ac:dyDescent="0.35">
      <c r="B143" s="56" t="s">
        <v>120</v>
      </c>
      <c r="F143" s="32">
        <f ca="1">(F127+F126+F125)/F132</f>
        <v>1.5054083935018052</v>
      </c>
      <c r="G143" s="32">
        <f t="shared" ref="G143:H143" ca="1" si="88">(G127+G126+G125)/G132</f>
        <v>2.0923003472222224</v>
      </c>
      <c r="H143" s="32">
        <f t="shared" ca="1" si="88"/>
        <v>2.7850989583333337</v>
      </c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</row>
    <row r="144" spans="1:46" outlineLevel="1" x14ac:dyDescent="0.35">
      <c r="B144" s="56"/>
      <c r="F144" s="32"/>
      <c r="G144" s="32"/>
      <c r="H144" s="32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</row>
    <row r="145" spans="2:47" outlineLevel="1" x14ac:dyDescent="0.35">
      <c r="B145" s="56" t="s">
        <v>121</v>
      </c>
      <c r="F145" s="32">
        <f ca="1">(F130+F131)/F129</f>
        <v>0.6838880543582363</v>
      </c>
      <c r="G145" s="32">
        <f t="shared" ref="G145:H145" ca="1" si="89">(G130+G131)/G129</f>
        <v>0.68687824129945507</v>
      </c>
      <c r="H145" s="32">
        <f t="shared" ca="1" si="89"/>
        <v>0.72087505669725416</v>
      </c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</row>
    <row r="146" spans="2:47" outlineLevel="1" x14ac:dyDescent="0.35">
      <c r="B146" s="56" t="s">
        <v>122</v>
      </c>
      <c r="F146" s="32">
        <f ca="1">F132/(F130+F131)</f>
        <v>0.46222761697220222</v>
      </c>
      <c r="G146" s="32">
        <f t="shared" ref="G146:H146" ca="1" si="90">G132/(G130+G131)</f>
        <v>0.45586210171423158</v>
      </c>
      <c r="H146" s="32">
        <f t="shared" ca="1" si="90"/>
        <v>0.38720294274236489</v>
      </c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</row>
    <row r="147" spans="2:47" outlineLevel="1" x14ac:dyDescent="0.35">
      <c r="B147" s="56" t="s">
        <v>123</v>
      </c>
      <c r="C147" s="22" t="s">
        <v>45</v>
      </c>
      <c r="F147" s="30">
        <f ca="1">SUMIFS($J$131:$AT$131,$J$3:$AT$3,F1)/12+SUMIFS($J$130:$AT$130,_xlfn.ANCHORARRAY($J$3),F$1)/12</f>
        <v>95883.496296296275</v>
      </c>
      <c r="G147" s="30">
        <f ca="1">SUMIFS($J$131:$AT$131,$J$3:$AT$3,G1)/12+SUMIFS($J$130:$AT$130,_xlfn.ANCHORARRAY($J$3),G$1)/12</f>
        <v>126353.99999999997</v>
      </c>
      <c r="H147" s="30">
        <f ca="1">SUMIFS($J$131:$AT$131,$J$3:$AT$3,H1)/12+SUMIFS($J$130:$AT$130,_xlfn.ANCHORARRAY($J$3),H$1)/12</f>
        <v>148759.19999999995</v>
      </c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</row>
    <row r="148" spans="2:47" outlineLevel="1" x14ac:dyDescent="0.35">
      <c r="B148" s="56" t="s">
        <v>124</v>
      </c>
      <c r="C148" s="22" t="s">
        <v>125</v>
      </c>
      <c r="F148" s="33">
        <f ca="1">F91/F147</f>
        <v>-8.4762588425212365E-2</v>
      </c>
      <c r="G148" s="33">
        <f ca="1">G91/G147</f>
        <v>0.18880183189029767</v>
      </c>
      <c r="H148" s="33">
        <f ca="1">H91/H147</f>
        <v>0.14943882462395608</v>
      </c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</row>
    <row r="149" spans="2:47" x14ac:dyDescent="0.35">
      <c r="B149" s="56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</row>
    <row r="150" spans="2:47" x14ac:dyDescent="0.35">
      <c r="B150" s="56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</row>
    <row r="151" spans="2:47" s="11" customFormat="1" x14ac:dyDescent="0.35">
      <c r="B151" s="55" t="s">
        <v>126</v>
      </c>
      <c r="C151" s="23"/>
      <c r="D151" s="23"/>
      <c r="E151" s="23"/>
      <c r="F151" s="61"/>
      <c r="G151" s="61"/>
      <c r="H151" s="61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</row>
    <row r="152" spans="2:47" outlineLevel="1" x14ac:dyDescent="0.35">
      <c r="B152" s="56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</row>
    <row r="153" spans="2:47" outlineLevel="1" x14ac:dyDescent="0.35">
      <c r="B153" s="56" t="s">
        <v>127</v>
      </c>
      <c r="C153" s="22" t="s">
        <v>45</v>
      </c>
      <c r="F153" s="30">
        <f t="shared" ref="F153:H155" ca="1" si="91">SUMIFS(J153:AT153,_xlfn.ANCHORARRAY($J$3),F$1)</f>
        <v>49312.799999999996</v>
      </c>
      <c r="G153" s="30">
        <f t="shared" ca="1" si="91"/>
        <v>40892.733333333337</v>
      </c>
      <c r="H153" s="30">
        <f t="shared" ca="1" si="91"/>
        <v>33108.666666666686</v>
      </c>
      <c r="J153" s="19">
        <f ca="1">J94</f>
        <v>-7024</v>
      </c>
      <c r="K153" s="19">
        <f ca="1">K94</f>
        <v>-5448.4000000000015</v>
      </c>
      <c r="L153" s="19">
        <f ca="1">L94</f>
        <v>-3516.8000000000029</v>
      </c>
      <c r="M153" s="19">
        <f ca="1">M94</f>
        <v>5219.6000000000058</v>
      </c>
      <c r="N153" s="19">
        <f ca="1">N94</f>
        <v>8314</v>
      </c>
      <c r="O153" s="19">
        <f ca="1">O94</f>
        <v>9132.3999999999942</v>
      </c>
      <c r="P153" s="19">
        <f ca="1">P94</f>
        <v>8706</v>
      </c>
      <c r="Q153" s="19">
        <f ca="1">Q94</f>
        <v>6786</v>
      </c>
      <c r="R153" s="19">
        <f ca="1">R94</f>
        <v>6786</v>
      </c>
      <c r="S153" s="19">
        <f ca="1">S94</f>
        <v>6786</v>
      </c>
      <c r="T153" s="19">
        <f ca="1">T94</f>
        <v>6786</v>
      </c>
      <c r="U153" s="19">
        <f ca="1">U94</f>
        <v>6786</v>
      </c>
      <c r="V153" s="19">
        <f ca="1">V94</f>
        <v>4017.2000000000116</v>
      </c>
      <c r="W153" s="19">
        <f ca="1">W94</f>
        <v>3774</v>
      </c>
      <c r="X153" s="19">
        <f ca="1">X94</f>
        <v>3774</v>
      </c>
      <c r="Y153" s="19">
        <f ca="1">Y94</f>
        <v>3546.9333333333198</v>
      </c>
      <c r="Z153" s="19">
        <f ca="1">Z94</f>
        <v>3310.8666666666686</v>
      </c>
      <c r="AA153" s="19">
        <f ca="1">AA94</f>
        <v>3310.8666666666686</v>
      </c>
      <c r="AB153" s="19">
        <f ca="1">AB94</f>
        <v>3310.8666666666686</v>
      </c>
      <c r="AC153" s="19">
        <f ca="1">AC94</f>
        <v>3310.8666666666686</v>
      </c>
      <c r="AD153" s="19">
        <f ca="1">AD94</f>
        <v>3310.8666666666686</v>
      </c>
      <c r="AE153" s="19">
        <f ca="1">AE94</f>
        <v>3310.8666666666686</v>
      </c>
      <c r="AF153" s="19">
        <f ca="1">AF94</f>
        <v>3310.8666666666686</v>
      </c>
      <c r="AG153" s="19">
        <f ca="1">AG94</f>
        <v>3310.8666666666686</v>
      </c>
      <c r="AH153" s="19">
        <f ca="1">AH94</f>
        <v>3310.8666666666686</v>
      </c>
      <c r="AI153" s="19">
        <f ca="1">AI94</f>
        <v>3310.8666666666686</v>
      </c>
      <c r="AJ153" s="19">
        <f ca="1">AJ94</f>
        <v>3310.8666666666686</v>
      </c>
      <c r="AK153" s="19">
        <f ca="1">AK94</f>
        <v>3310.8666666666686</v>
      </c>
      <c r="AL153" s="19">
        <f ca="1">AL94</f>
        <v>3310.8666666666686</v>
      </c>
      <c r="AM153" s="19">
        <f ca="1">AM94</f>
        <v>3310.8666666666686</v>
      </c>
      <c r="AN153" s="19">
        <f ca="1">AN94</f>
        <v>3310.8666666666686</v>
      </c>
      <c r="AO153" s="19">
        <f ca="1">AO94</f>
        <v>3310.8666666666686</v>
      </c>
      <c r="AP153" s="19">
        <f ca="1">AP94</f>
        <v>3310.8666666666686</v>
      </c>
      <c r="AQ153" s="19">
        <f ca="1">AQ94</f>
        <v>3310.8666666666686</v>
      </c>
      <c r="AR153" s="19">
        <f ca="1">AR94</f>
        <v>3310.8666666666686</v>
      </c>
      <c r="AS153" s="19">
        <f ca="1">AS94</f>
        <v>3310.8666666666686</v>
      </c>
      <c r="AT153" s="19"/>
    </row>
    <row r="154" spans="2:47" outlineLevel="1" x14ac:dyDescent="0.35">
      <c r="B154" s="56" t="s">
        <v>128</v>
      </c>
      <c r="C154" s="22" t="s">
        <v>45</v>
      </c>
      <c r="F154" s="30">
        <f t="shared" si="91"/>
        <v>-105000</v>
      </c>
      <c r="G154" s="30">
        <f t="shared" si="91"/>
        <v>0</v>
      </c>
      <c r="H154" s="30">
        <f t="shared" si="91"/>
        <v>0</v>
      </c>
      <c r="J154" s="19">
        <f>J105</f>
        <v>-35000</v>
      </c>
      <c r="K154" s="19">
        <f>K105</f>
        <v>-35000</v>
      </c>
      <c r="L154" s="19">
        <f>L105</f>
        <v>-35000</v>
      </c>
      <c r="M154" s="19">
        <f>M105</f>
        <v>0</v>
      </c>
      <c r="N154" s="19">
        <f>N105</f>
        <v>0</v>
      </c>
      <c r="O154" s="19">
        <f>O105</f>
        <v>0</v>
      </c>
      <c r="P154" s="19">
        <f>P105</f>
        <v>0</v>
      </c>
      <c r="Q154" s="19">
        <f>Q105</f>
        <v>0</v>
      </c>
      <c r="R154" s="19">
        <f>R105</f>
        <v>0</v>
      </c>
      <c r="S154" s="19">
        <f>S105</f>
        <v>0</v>
      </c>
      <c r="T154" s="19">
        <f>T105</f>
        <v>0</v>
      </c>
      <c r="U154" s="19">
        <f>U105</f>
        <v>0</v>
      </c>
      <c r="V154" s="19">
        <f>V105</f>
        <v>0</v>
      </c>
      <c r="W154" s="19">
        <f>W105</f>
        <v>0</v>
      </c>
      <c r="X154" s="19">
        <f>X105</f>
        <v>0</v>
      </c>
      <c r="Y154" s="19">
        <f>Y105</f>
        <v>0</v>
      </c>
      <c r="Z154" s="19">
        <f>Z105</f>
        <v>0</v>
      </c>
      <c r="AA154" s="19">
        <f>AA105</f>
        <v>0</v>
      </c>
      <c r="AB154" s="19">
        <f>AB105</f>
        <v>0</v>
      </c>
      <c r="AC154" s="19">
        <f>AC105</f>
        <v>0</v>
      </c>
      <c r="AD154" s="19">
        <f>AD105</f>
        <v>0</v>
      </c>
      <c r="AE154" s="19">
        <f>AE105</f>
        <v>0</v>
      </c>
      <c r="AF154" s="19">
        <f>AF105</f>
        <v>0</v>
      </c>
      <c r="AG154" s="19">
        <f>AG105</f>
        <v>0</v>
      </c>
      <c r="AH154" s="19">
        <f>AH105</f>
        <v>0</v>
      </c>
      <c r="AI154" s="19">
        <f>AI105</f>
        <v>0</v>
      </c>
      <c r="AJ154" s="19">
        <f>AJ105</f>
        <v>0</v>
      </c>
      <c r="AK154" s="19">
        <f>AK105</f>
        <v>0</v>
      </c>
      <c r="AL154" s="19">
        <f>AL105</f>
        <v>0</v>
      </c>
      <c r="AM154" s="19">
        <f>AM105</f>
        <v>0</v>
      </c>
      <c r="AN154" s="19">
        <f>AN105</f>
        <v>0</v>
      </c>
      <c r="AO154" s="19">
        <f>AO105</f>
        <v>0</v>
      </c>
      <c r="AP154" s="19">
        <f>AP105</f>
        <v>0</v>
      </c>
      <c r="AQ154" s="19">
        <f>AQ105</f>
        <v>0</v>
      </c>
      <c r="AR154" s="19">
        <f>AR105</f>
        <v>0</v>
      </c>
      <c r="AS154" s="19">
        <f>AS105</f>
        <v>0</v>
      </c>
      <c r="AT154" s="19"/>
    </row>
    <row r="155" spans="2:47" outlineLevel="1" x14ac:dyDescent="0.35">
      <c r="B155" s="56" t="s">
        <v>129</v>
      </c>
      <c r="C155" s="22" t="s">
        <v>45</v>
      </c>
      <c r="F155" s="30">
        <f t="shared" si="91"/>
        <v>0</v>
      </c>
      <c r="G155" s="30">
        <f t="shared" si="91"/>
        <v>0</v>
      </c>
      <c r="H155" s="30">
        <f t="shared" ca="1" si="91"/>
        <v>135864</v>
      </c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>
        <f ca="1">IF(Лист1!B40=Лист1!E40,Лист2!H86*Лист1!B38,AS129-Лист2!AS132)</f>
        <v>135864</v>
      </c>
    </row>
    <row r="156" spans="2:47" outlineLevel="1" x14ac:dyDescent="0.35">
      <c r="B156" s="56" t="s">
        <v>130</v>
      </c>
      <c r="C156" s="22" t="s">
        <v>45</v>
      </c>
      <c r="J156" s="19">
        <f ca="1">J153+J154+J155</f>
        <v>-42024</v>
      </c>
      <c r="K156" s="19">
        <f t="shared" ref="K156:AR156" ca="1" si="92">K153+K154+K155</f>
        <v>-40448.400000000001</v>
      </c>
      <c r="L156" s="19">
        <f t="shared" ca="1" si="92"/>
        <v>-38516.800000000003</v>
      </c>
      <c r="M156" s="19">
        <f t="shared" ca="1" si="92"/>
        <v>5219.6000000000058</v>
      </c>
      <c r="N156" s="19">
        <f t="shared" ca="1" si="92"/>
        <v>8314</v>
      </c>
      <c r="O156" s="19">
        <f t="shared" ca="1" si="92"/>
        <v>9132.3999999999942</v>
      </c>
      <c r="P156" s="19">
        <f t="shared" ca="1" si="92"/>
        <v>8706</v>
      </c>
      <c r="Q156" s="19">
        <f t="shared" ca="1" si="92"/>
        <v>6786</v>
      </c>
      <c r="R156" s="19">
        <f t="shared" ca="1" si="92"/>
        <v>6786</v>
      </c>
      <c r="S156" s="19">
        <f t="shared" ca="1" si="92"/>
        <v>6786</v>
      </c>
      <c r="T156" s="19">
        <f t="shared" ca="1" si="92"/>
        <v>6786</v>
      </c>
      <c r="U156" s="19">
        <f t="shared" ca="1" si="92"/>
        <v>6786</v>
      </c>
      <c r="V156" s="19">
        <f t="shared" ca="1" si="92"/>
        <v>4017.2000000000116</v>
      </c>
      <c r="W156" s="19">
        <f t="shared" ca="1" si="92"/>
        <v>3774</v>
      </c>
      <c r="X156" s="19">
        <f t="shared" ca="1" si="92"/>
        <v>3774</v>
      </c>
      <c r="Y156" s="19">
        <f t="shared" ca="1" si="92"/>
        <v>3546.9333333333198</v>
      </c>
      <c r="Z156" s="19">
        <f t="shared" ca="1" si="92"/>
        <v>3310.8666666666686</v>
      </c>
      <c r="AA156" s="19">
        <f t="shared" ca="1" si="92"/>
        <v>3310.8666666666686</v>
      </c>
      <c r="AB156" s="19">
        <f t="shared" ca="1" si="92"/>
        <v>3310.8666666666686</v>
      </c>
      <c r="AC156" s="19">
        <f t="shared" ca="1" si="92"/>
        <v>3310.8666666666686</v>
      </c>
      <c r="AD156" s="19">
        <f t="shared" ca="1" si="92"/>
        <v>3310.8666666666686</v>
      </c>
      <c r="AE156" s="19">
        <f t="shared" ca="1" si="92"/>
        <v>3310.8666666666686</v>
      </c>
      <c r="AF156" s="19">
        <f t="shared" ca="1" si="92"/>
        <v>3310.8666666666686</v>
      </c>
      <c r="AG156" s="19">
        <f t="shared" ca="1" si="92"/>
        <v>3310.8666666666686</v>
      </c>
      <c r="AH156" s="19">
        <f t="shared" ca="1" si="92"/>
        <v>3310.8666666666686</v>
      </c>
      <c r="AI156" s="19">
        <f t="shared" ca="1" si="92"/>
        <v>3310.8666666666686</v>
      </c>
      <c r="AJ156" s="19">
        <f t="shared" ca="1" si="92"/>
        <v>3310.8666666666686</v>
      </c>
      <c r="AK156" s="19">
        <f t="shared" ca="1" si="92"/>
        <v>3310.8666666666686</v>
      </c>
      <c r="AL156" s="19">
        <f t="shared" ca="1" si="92"/>
        <v>3310.8666666666686</v>
      </c>
      <c r="AM156" s="19">
        <f t="shared" ca="1" si="92"/>
        <v>3310.8666666666686</v>
      </c>
      <c r="AN156" s="19">
        <f t="shared" ca="1" si="92"/>
        <v>3310.8666666666686</v>
      </c>
      <c r="AO156" s="19">
        <f t="shared" ca="1" si="92"/>
        <v>3310.8666666666686</v>
      </c>
      <c r="AP156" s="19">
        <f t="shared" ca="1" si="92"/>
        <v>3310.8666666666686</v>
      </c>
      <c r="AQ156" s="19">
        <f t="shared" ca="1" si="92"/>
        <v>3310.8666666666686</v>
      </c>
      <c r="AR156" s="19">
        <f t="shared" ca="1" si="92"/>
        <v>3310.8666666666686</v>
      </c>
      <c r="AS156" s="19">
        <f ca="1">AS153+AS154+AS155</f>
        <v>139174.86666666667</v>
      </c>
      <c r="AT156" s="19"/>
    </row>
    <row r="157" spans="2:47" outlineLevel="1" x14ac:dyDescent="0.35">
      <c r="B157" s="56" t="s">
        <v>131</v>
      </c>
      <c r="C157" s="22" t="s">
        <v>45</v>
      </c>
      <c r="J157" s="19">
        <f ca="1">I157+J156</f>
        <v>-42024</v>
      </c>
      <c r="K157" s="19">
        <f t="shared" ref="K157:AR157" ca="1" si="93">J157+K156</f>
        <v>-82472.399999999994</v>
      </c>
      <c r="L157" s="19">
        <f t="shared" ca="1" si="93"/>
        <v>-120989.2</v>
      </c>
      <c r="M157" s="19">
        <f t="shared" ca="1" si="93"/>
        <v>-115769.59999999999</v>
      </c>
      <c r="N157" s="19">
        <f t="shared" ca="1" si="93"/>
        <v>-107455.59999999999</v>
      </c>
      <c r="O157" s="19">
        <f t="shared" ca="1" si="93"/>
        <v>-98323.199999999997</v>
      </c>
      <c r="P157" s="19">
        <f t="shared" ca="1" si="93"/>
        <v>-89617.2</v>
      </c>
      <c r="Q157" s="19">
        <f t="shared" ca="1" si="93"/>
        <v>-82831.199999999997</v>
      </c>
      <c r="R157" s="19">
        <f t="shared" ca="1" si="93"/>
        <v>-76045.2</v>
      </c>
      <c r="S157" s="19">
        <f t="shared" ca="1" si="93"/>
        <v>-69259.199999999997</v>
      </c>
      <c r="T157" s="19">
        <f t="shared" ca="1" si="93"/>
        <v>-62473.2</v>
      </c>
      <c r="U157" s="19">
        <f t="shared" ca="1" si="93"/>
        <v>-55687.199999999997</v>
      </c>
      <c r="V157" s="19">
        <f t="shared" ca="1" si="93"/>
        <v>-51669.999999999985</v>
      </c>
      <c r="W157" s="19">
        <f t="shared" ca="1" si="93"/>
        <v>-47895.999999999985</v>
      </c>
      <c r="X157" s="19">
        <f t="shared" ca="1" si="93"/>
        <v>-44121.999999999985</v>
      </c>
      <c r="Y157" s="19">
        <f t="shared" ca="1" si="93"/>
        <v>-40575.066666666666</v>
      </c>
      <c r="Z157" s="19">
        <f t="shared" ca="1" si="93"/>
        <v>-37264.199999999997</v>
      </c>
      <c r="AA157" s="19">
        <f t="shared" ca="1" si="93"/>
        <v>-33953.333333333328</v>
      </c>
      <c r="AB157" s="19">
        <f t="shared" ca="1" si="93"/>
        <v>-30642.46666666666</v>
      </c>
      <c r="AC157" s="19">
        <f t="shared" ca="1" si="93"/>
        <v>-27331.599999999991</v>
      </c>
      <c r="AD157" s="19">
        <f t="shared" ca="1" si="93"/>
        <v>-24020.733333333323</v>
      </c>
      <c r="AE157" s="19">
        <f t="shared" ca="1" si="93"/>
        <v>-20709.866666666654</v>
      </c>
      <c r="AF157" s="19">
        <f t="shared" ca="1" si="93"/>
        <v>-17398.999999999985</v>
      </c>
      <c r="AG157" s="19">
        <f t="shared" ca="1" si="93"/>
        <v>-14088.133333333317</v>
      </c>
      <c r="AH157" s="19">
        <f t="shared" ca="1" si="93"/>
        <v>-10777.266666666648</v>
      </c>
      <c r="AI157" s="19">
        <f t="shared" ca="1" si="93"/>
        <v>-7466.3999999999796</v>
      </c>
      <c r="AJ157" s="19">
        <f t="shared" ca="1" si="93"/>
        <v>-4155.533333333311</v>
      </c>
      <c r="AK157" s="19">
        <f t="shared" ca="1" si="93"/>
        <v>-844.66666666664241</v>
      </c>
      <c r="AL157" s="19">
        <f t="shared" ca="1" si="93"/>
        <v>2466.2000000000262</v>
      </c>
      <c r="AM157" s="19">
        <f t="shared" ca="1" si="93"/>
        <v>5777.0666666666948</v>
      </c>
      <c r="AN157" s="19">
        <f t="shared" ca="1" si="93"/>
        <v>9087.9333333333634</v>
      </c>
      <c r="AO157" s="19">
        <f t="shared" ca="1" si="93"/>
        <v>12398.800000000032</v>
      </c>
      <c r="AP157" s="19">
        <f t="shared" ca="1" si="93"/>
        <v>15709.666666666701</v>
      </c>
      <c r="AQ157" s="19">
        <f t="shared" ca="1" si="93"/>
        <v>19020.533333333369</v>
      </c>
      <c r="AR157" s="19">
        <f t="shared" ca="1" si="93"/>
        <v>22331.400000000038</v>
      </c>
      <c r="AS157" s="19">
        <f ca="1">AR157+AS156</f>
        <v>161506.26666666672</v>
      </c>
      <c r="AT157" s="19"/>
      <c r="AU157" s="54"/>
    </row>
    <row r="158" spans="2:47" outlineLevel="1" x14ac:dyDescent="0.35">
      <c r="B158" s="56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</row>
    <row r="159" spans="2:47" outlineLevel="1" x14ac:dyDescent="0.35">
      <c r="B159" s="56" t="s">
        <v>132</v>
      </c>
      <c r="C159" s="22" t="s">
        <v>125</v>
      </c>
      <c r="D159" s="47">
        <f>Лист1!B37</f>
        <v>0.2</v>
      </c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</row>
    <row r="160" spans="2:47" outlineLevel="1" x14ac:dyDescent="0.35">
      <c r="B160" s="56" t="s">
        <v>132</v>
      </c>
      <c r="C160" s="22" t="s">
        <v>133</v>
      </c>
      <c r="D160" s="48">
        <f>POWER(1+D159,1/12)-1</f>
        <v>1.5309470499731193E-2</v>
      </c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</row>
    <row r="161" spans="2:46" outlineLevel="1" x14ac:dyDescent="0.35">
      <c r="B161" s="56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</row>
    <row r="162" spans="2:46" outlineLevel="1" x14ac:dyDescent="0.35">
      <c r="B162" s="56" t="s">
        <v>134</v>
      </c>
      <c r="C162" s="22" t="s">
        <v>45</v>
      </c>
      <c r="J162" s="19">
        <f ca="1">J156/POWER(1+$D$160,J2)</f>
        <v>-41390.335873963588</v>
      </c>
      <c r="K162" s="19">
        <f ca="1">K156/POWER(1+$D$160,K2)</f>
        <v>-39237.784057597913</v>
      </c>
      <c r="L162" s="19">
        <f ca="1">L156/POWER(1+$D$160,L2)</f>
        <v>-36800.598938777162</v>
      </c>
      <c r="M162" s="19">
        <f ca="1">M156/POWER(1+$D$160,M2)</f>
        <v>4911.8316563474227</v>
      </c>
      <c r="N162" s="19">
        <f ca="1">N156/POWER(1+$D$160,N2)</f>
        <v>7705.8017988013462</v>
      </c>
      <c r="O162" s="19">
        <f ca="1">O156/POWER(1+$D$160,O2)</f>
        <v>8336.7024736002932</v>
      </c>
      <c r="P162" s="19">
        <f ca="1">P156/POWER(1+$D$160,P2)</f>
        <v>7827.617628237289</v>
      </c>
      <c r="Q162" s="19">
        <f ca="1">Q156/POWER(1+$D$160,Q2)</f>
        <v>6009.3342087276669</v>
      </c>
      <c r="R162" s="19">
        <f ca="1">R156/POWER(1+$D$160,R2)</f>
        <v>5918.7217132623582</v>
      </c>
      <c r="S162" s="19">
        <f ca="1">S156/POWER(1+$D$160,S2)</f>
        <v>5829.475529612846</v>
      </c>
      <c r="T162" s="19">
        <f ca="1">T156/POWER(1+$D$160,T2)</f>
        <v>5741.5750556759822</v>
      </c>
      <c r="U162" s="19">
        <f ca="1">U156/POWER(1+$D$160,U2)</f>
        <v>5655.0000000000027</v>
      </c>
      <c r="V162" s="19">
        <f ca="1">V156/POWER(1+$D$160,V2)</f>
        <v>3297.1884572483791</v>
      </c>
      <c r="W162" s="19">
        <f ca="1">W156/POWER(1+$D$160,W2)</f>
        <v>3050.8705130770436</v>
      </c>
      <c r="X162" s="19">
        <f ca="1">X156/POWER(1+$D$160,X2)</f>
        <v>3004.8675814827357</v>
      </c>
      <c r="Y162" s="19">
        <f ca="1">Y156/POWER(1+$D$160,Y2)</f>
        <v>2781.4933822547819</v>
      </c>
      <c r="Z162" s="19">
        <f ca="1">Z156/POWER(1+$D$160,Z2)</f>
        <v>2557.2209842425873</v>
      </c>
      <c r="AA162" s="19">
        <f ca="1">AA156/POWER(1+$D$160,AA2)</f>
        <v>2518.6616086462122</v>
      </c>
      <c r="AB162" s="19">
        <f ca="1">AB156/POWER(1+$D$160,AB2)</f>
        <v>2480.6836554046304</v>
      </c>
      <c r="AC162" s="19">
        <f ca="1">AC156/POWER(1+$D$160,AC2)</f>
        <v>2443.2783574683372</v>
      </c>
      <c r="AD162" s="19">
        <f ca="1">AD156/POWER(1+$D$160,AD2)</f>
        <v>2406.4370799828794</v>
      </c>
      <c r="AE162" s="19">
        <f ca="1">AE156/POWER(1+$D$160,AE2)</f>
        <v>2370.151318295535</v>
      </c>
      <c r="AF162" s="19">
        <f ca="1">AF156/POWER(1+$D$160,AF2)</f>
        <v>2334.4126959920477</v>
      </c>
      <c r="AG162" s="19">
        <f ca="1">AG156/POWER(1+$D$160,AG2)</f>
        <v>2299.2129629629662</v>
      </c>
      <c r="AH162" s="19">
        <f ca="1">AH156/POWER(1+$D$160,AH2)</f>
        <v>2264.5439934991473</v>
      </c>
      <c r="AI162" s="19">
        <f ca="1">AI156/POWER(1+$D$160,AI2)</f>
        <v>2230.3977844159654</v>
      </c>
      <c r="AJ162" s="19">
        <f ca="1">AJ156/POWER(1+$D$160,AJ2)</f>
        <v>2196.766453205812</v>
      </c>
      <c r="AK162" s="19">
        <f ca="1">AK156/POWER(1+$D$160,AK2)</f>
        <v>2163.642236218453</v>
      </c>
      <c r="AL162" s="19">
        <f ca="1">AL156/POWER(1+$D$160,AL2)</f>
        <v>2131.0174868688237</v>
      </c>
      <c r="AM162" s="19">
        <f ca="1">AM156/POWER(1+$D$160,AM2)</f>
        <v>2098.8846738718448</v>
      </c>
      <c r="AN162" s="19">
        <f ca="1">AN156/POWER(1+$D$160,AN2)</f>
        <v>2067.2363795038596</v>
      </c>
      <c r="AO162" s="19">
        <f ca="1">AO156/POWER(1+$D$160,AO2)</f>
        <v>2036.0652978902817</v>
      </c>
      <c r="AP162" s="19">
        <f ca="1">AP156/POWER(1+$D$160,AP2)</f>
        <v>2005.3642333190674</v>
      </c>
      <c r="AQ162" s="19">
        <f ca="1">AQ156/POWER(1+$D$160,AQ2)</f>
        <v>1975.1260985796134</v>
      </c>
      <c r="AR162" s="19">
        <f ca="1">AR156/POWER(1+$D$160,AR2)</f>
        <v>1945.3439133267068</v>
      </c>
      <c r="AS162" s="19">
        <f ca="1">AS156/POWER(1+$D$160,AS2)</f>
        <v>80541.010802469231</v>
      </c>
      <c r="AT162" s="19"/>
    </row>
    <row r="163" spans="2:46" outlineLevel="1" x14ac:dyDescent="0.35">
      <c r="B163" s="56" t="s">
        <v>135</v>
      </c>
      <c r="C163" s="22" t="s">
        <v>45</v>
      </c>
      <c r="J163" s="19">
        <f ca="1">I163+J162</f>
        <v>-41390.335873963588</v>
      </c>
      <c r="K163" s="19">
        <f t="shared" ref="K163:AS163" ca="1" si="94">J163+K162</f>
        <v>-80628.119931561494</v>
      </c>
      <c r="L163" s="19">
        <f t="shared" ca="1" si="94"/>
        <v>-117428.71887033866</v>
      </c>
      <c r="M163" s="19">
        <f t="shared" ca="1" si="94"/>
        <v>-112516.88721399124</v>
      </c>
      <c r="N163" s="19">
        <f t="shared" ca="1" si="94"/>
        <v>-104811.0854151899</v>
      </c>
      <c r="O163" s="19">
        <f t="shared" ca="1" si="94"/>
        <v>-96474.382941589603</v>
      </c>
      <c r="P163" s="19">
        <f t="shared" ca="1" si="94"/>
        <v>-88646.765313352313</v>
      </c>
      <c r="Q163" s="19">
        <f t="shared" ca="1" si="94"/>
        <v>-82637.431104624644</v>
      </c>
      <c r="R163" s="19">
        <f t="shared" ca="1" si="94"/>
        <v>-76718.709391362281</v>
      </c>
      <c r="S163" s="19">
        <f t="shared" ca="1" si="94"/>
        <v>-70889.233861749439</v>
      </c>
      <c r="T163" s="19">
        <f t="shared" ca="1" si="94"/>
        <v>-65147.658806073458</v>
      </c>
      <c r="U163" s="19">
        <f t="shared" ca="1" si="94"/>
        <v>-59492.658806073458</v>
      </c>
      <c r="V163" s="19">
        <f t="shared" ca="1" si="94"/>
        <v>-56195.470348825082</v>
      </c>
      <c r="W163" s="19">
        <f t="shared" ca="1" si="94"/>
        <v>-53144.599835748035</v>
      </c>
      <c r="X163" s="19">
        <f t="shared" ca="1" si="94"/>
        <v>-50139.732254265298</v>
      </c>
      <c r="Y163" s="19">
        <f t="shared" ca="1" si="94"/>
        <v>-47358.238872010515</v>
      </c>
      <c r="Z163" s="19">
        <f t="shared" ca="1" si="94"/>
        <v>-44801.017887767928</v>
      </c>
      <c r="AA163" s="19">
        <f t="shared" ca="1" si="94"/>
        <v>-42282.356279121719</v>
      </c>
      <c r="AB163" s="19">
        <f t="shared" ca="1" si="94"/>
        <v>-39801.672623717088</v>
      </c>
      <c r="AC163" s="19">
        <f t="shared" ca="1" si="94"/>
        <v>-37358.394266248753</v>
      </c>
      <c r="AD163" s="19">
        <f t="shared" ca="1" si="94"/>
        <v>-34951.957186265878</v>
      </c>
      <c r="AE163" s="19">
        <f t="shared" ca="1" si="94"/>
        <v>-32581.805867970343</v>
      </c>
      <c r="AF163" s="19">
        <f t="shared" ca="1" si="94"/>
        <v>-30247.393171978296</v>
      </c>
      <c r="AG163" s="19">
        <f t="shared" ca="1" si="94"/>
        <v>-27948.180209015329</v>
      </c>
      <c r="AH163" s="19">
        <f t="shared" ca="1" si="94"/>
        <v>-25683.636215516181</v>
      </c>
      <c r="AI163" s="19">
        <f t="shared" ca="1" si="94"/>
        <v>-23453.238431100217</v>
      </c>
      <c r="AJ163" s="19">
        <f t="shared" ca="1" si="94"/>
        <v>-21256.471977894405</v>
      </c>
      <c r="AK163" s="19">
        <f t="shared" ca="1" si="94"/>
        <v>-19092.829741675952</v>
      </c>
      <c r="AL163" s="19">
        <f t="shared" ca="1" si="94"/>
        <v>-16961.81225480713</v>
      </c>
      <c r="AM163" s="19">
        <f t="shared" ca="1" si="94"/>
        <v>-14862.927580935284</v>
      </c>
      <c r="AN163" s="19">
        <f t="shared" ca="1" si="94"/>
        <v>-12795.691201431424</v>
      </c>
      <c r="AO163" s="19">
        <f t="shared" ca="1" si="94"/>
        <v>-10759.625903541142</v>
      </c>
      <c r="AP163" s="19">
        <f t="shared" ca="1" si="94"/>
        <v>-8754.2616702220748</v>
      </c>
      <c r="AQ163" s="19">
        <f t="shared" ca="1" si="94"/>
        <v>-6779.1355716424614</v>
      </c>
      <c r="AR163" s="19">
        <f t="shared" ca="1" si="94"/>
        <v>-4833.7916583157548</v>
      </c>
      <c r="AS163" s="19">
        <f t="shared" ca="1" si="94"/>
        <v>75707.219144153481</v>
      </c>
      <c r="AT163" s="19"/>
    </row>
    <row r="164" spans="2:46" outlineLevel="1" x14ac:dyDescent="0.35">
      <c r="B164" s="56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</row>
    <row r="165" spans="2:46" outlineLevel="1" x14ac:dyDescent="0.35">
      <c r="B165" s="56" t="s">
        <v>136</v>
      </c>
      <c r="C165" s="22" t="s">
        <v>125</v>
      </c>
      <c r="F165" s="33">
        <f ca="1">(1+IRR(J156:AS156))^12-1</f>
        <v>0.61755875715680308</v>
      </c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</row>
    <row r="166" spans="2:46" outlineLevel="1" x14ac:dyDescent="0.35">
      <c r="B166" s="56" t="s">
        <v>137</v>
      </c>
      <c r="C166" s="22" t="s">
        <v>125</v>
      </c>
      <c r="F166" s="33">
        <f ca="1">(1+MIRR(J156:AS156,D160,D160))^12-1</f>
        <v>0.42320946866286047</v>
      </c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</row>
    <row r="167" spans="2:46" outlineLevel="1" x14ac:dyDescent="0.35">
      <c r="B167" s="56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</row>
    <row r="168" spans="2:46" outlineLevel="1" x14ac:dyDescent="0.35">
      <c r="B168" s="56" t="s">
        <v>138</v>
      </c>
      <c r="C168" s="22" t="s">
        <v>139</v>
      </c>
      <c r="F168" s="30">
        <f ca="1">SUM(J168:AS168)</f>
        <v>28.25511950546684</v>
      </c>
      <c r="J168" s="19">
        <f ca="1">IF(J157&lt;0,1,IF(I157&lt;0,-I157/J156,0))</f>
        <v>1</v>
      </c>
      <c r="K168" s="19">
        <f t="shared" ref="K168:AS168" ca="1" si="95">IF(K157&lt;0,1,IF(J157&lt;0,-J157/K156,0))</f>
        <v>1</v>
      </c>
      <c r="L168" s="19">
        <f t="shared" ca="1" si="95"/>
        <v>1</v>
      </c>
      <c r="M168" s="19">
        <f t="shared" ca="1" si="95"/>
        <v>1</v>
      </c>
      <c r="N168" s="19">
        <f t="shared" ca="1" si="95"/>
        <v>1</v>
      </c>
      <c r="O168" s="19">
        <f t="shared" ca="1" si="95"/>
        <v>1</v>
      </c>
      <c r="P168" s="19">
        <f t="shared" ca="1" si="95"/>
        <v>1</v>
      </c>
      <c r="Q168" s="19">
        <f t="shared" ca="1" si="95"/>
        <v>1</v>
      </c>
      <c r="R168" s="19">
        <f t="shared" ca="1" si="95"/>
        <v>1</v>
      </c>
      <c r="S168" s="19">
        <f t="shared" ca="1" si="95"/>
        <v>1</v>
      </c>
      <c r="T168" s="19">
        <f t="shared" ca="1" si="95"/>
        <v>1</v>
      </c>
      <c r="U168" s="19">
        <f t="shared" ca="1" si="95"/>
        <v>1</v>
      </c>
      <c r="V168" s="19">
        <f t="shared" ca="1" si="95"/>
        <v>1</v>
      </c>
      <c r="W168" s="19">
        <f t="shared" ca="1" si="95"/>
        <v>1</v>
      </c>
      <c r="X168" s="19">
        <f t="shared" ca="1" si="95"/>
        <v>1</v>
      </c>
      <c r="Y168" s="19">
        <f t="shared" ca="1" si="95"/>
        <v>1</v>
      </c>
      <c r="Z168" s="19">
        <f t="shared" ca="1" si="95"/>
        <v>1</v>
      </c>
      <c r="AA168" s="19">
        <f t="shared" ca="1" si="95"/>
        <v>1</v>
      </c>
      <c r="AB168" s="19">
        <f t="shared" ca="1" si="95"/>
        <v>1</v>
      </c>
      <c r="AC168" s="19">
        <f t="shared" ca="1" si="95"/>
        <v>1</v>
      </c>
      <c r="AD168" s="19">
        <f t="shared" ca="1" si="95"/>
        <v>1</v>
      </c>
      <c r="AE168" s="19">
        <f t="shared" ca="1" si="95"/>
        <v>1</v>
      </c>
      <c r="AF168" s="19">
        <f t="shared" ca="1" si="95"/>
        <v>1</v>
      </c>
      <c r="AG168" s="19">
        <f t="shared" ca="1" si="95"/>
        <v>1</v>
      </c>
      <c r="AH168" s="19">
        <f t="shared" ca="1" si="95"/>
        <v>1</v>
      </c>
      <c r="AI168" s="19">
        <f t="shared" ca="1" si="95"/>
        <v>1</v>
      </c>
      <c r="AJ168" s="19">
        <f t="shared" ca="1" si="95"/>
        <v>1</v>
      </c>
      <c r="AK168" s="19">
        <f t="shared" ca="1" si="95"/>
        <v>1</v>
      </c>
      <c r="AL168" s="19">
        <f t="shared" ca="1" si="95"/>
        <v>0.25511950546683909</v>
      </c>
      <c r="AM168" s="19">
        <f t="shared" ca="1" si="95"/>
        <v>0</v>
      </c>
      <c r="AN168" s="19">
        <f t="shared" ca="1" si="95"/>
        <v>0</v>
      </c>
      <c r="AO168" s="19">
        <f t="shared" ca="1" si="95"/>
        <v>0</v>
      </c>
      <c r="AP168" s="19">
        <f t="shared" ca="1" si="95"/>
        <v>0</v>
      </c>
      <c r="AQ168" s="19">
        <f t="shared" ca="1" si="95"/>
        <v>0</v>
      </c>
      <c r="AR168" s="19">
        <f t="shared" ca="1" si="95"/>
        <v>0</v>
      </c>
      <c r="AS168" s="19">
        <f t="shared" ca="1" si="95"/>
        <v>0</v>
      </c>
      <c r="AT168" s="19"/>
    </row>
    <row r="169" spans="2:46" outlineLevel="1" x14ac:dyDescent="0.35">
      <c r="B169" s="56" t="s">
        <v>140</v>
      </c>
      <c r="C169" s="22" t="s">
        <v>139</v>
      </c>
      <c r="F169" s="30">
        <f ca="1">SUM(J169:AS169)</f>
        <v>35.060016525868676</v>
      </c>
      <c r="J169" s="19">
        <f ca="1">IF(J163&lt;0,1,IF(I163&lt;0,-I163/J162,0))</f>
        <v>1</v>
      </c>
      <c r="K169" s="19">
        <f t="shared" ref="K169:AS169" ca="1" si="96">IF(K163&lt;0,1,IF(J163&lt;0,-J163/K162,0))</f>
        <v>1</v>
      </c>
      <c r="L169" s="19">
        <f t="shared" ca="1" si="96"/>
        <v>1</v>
      </c>
      <c r="M169" s="19">
        <f t="shared" ca="1" si="96"/>
        <v>1</v>
      </c>
      <c r="N169" s="19">
        <f t="shared" ca="1" si="96"/>
        <v>1</v>
      </c>
      <c r="O169" s="19">
        <f t="shared" ca="1" si="96"/>
        <v>1</v>
      </c>
      <c r="P169" s="19">
        <f t="shared" ca="1" si="96"/>
        <v>1</v>
      </c>
      <c r="Q169" s="19">
        <f t="shared" ca="1" si="96"/>
        <v>1</v>
      </c>
      <c r="R169" s="19">
        <f t="shared" ca="1" si="96"/>
        <v>1</v>
      </c>
      <c r="S169" s="19">
        <f t="shared" ca="1" si="96"/>
        <v>1</v>
      </c>
      <c r="T169" s="19">
        <f t="shared" ca="1" si="96"/>
        <v>1</v>
      </c>
      <c r="U169" s="19">
        <f t="shared" ca="1" si="96"/>
        <v>1</v>
      </c>
      <c r="V169" s="19">
        <f t="shared" ca="1" si="96"/>
        <v>1</v>
      </c>
      <c r="W169" s="19">
        <f t="shared" ca="1" si="96"/>
        <v>1</v>
      </c>
      <c r="X169" s="19">
        <f t="shared" ca="1" si="96"/>
        <v>1</v>
      </c>
      <c r="Y169" s="19">
        <f t="shared" ca="1" si="96"/>
        <v>1</v>
      </c>
      <c r="Z169" s="19">
        <f t="shared" ca="1" si="96"/>
        <v>1</v>
      </c>
      <c r="AA169" s="19">
        <f t="shared" ca="1" si="96"/>
        <v>1</v>
      </c>
      <c r="AB169" s="19">
        <f t="shared" ca="1" si="96"/>
        <v>1</v>
      </c>
      <c r="AC169" s="19">
        <f t="shared" ca="1" si="96"/>
        <v>1</v>
      </c>
      <c r="AD169" s="19">
        <f t="shared" ca="1" si="96"/>
        <v>1</v>
      </c>
      <c r="AE169" s="19">
        <f t="shared" ca="1" si="96"/>
        <v>1</v>
      </c>
      <c r="AF169" s="19">
        <f t="shared" ca="1" si="96"/>
        <v>1</v>
      </c>
      <c r="AG169" s="19">
        <f t="shared" ca="1" si="96"/>
        <v>1</v>
      </c>
      <c r="AH169" s="19">
        <f t="shared" ca="1" si="96"/>
        <v>1</v>
      </c>
      <c r="AI169" s="19">
        <f t="shared" ca="1" si="96"/>
        <v>1</v>
      </c>
      <c r="AJ169" s="19">
        <f t="shared" ca="1" si="96"/>
        <v>1</v>
      </c>
      <c r="AK169" s="19">
        <f t="shared" ca="1" si="96"/>
        <v>1</v>
      </c>
      <c r="AL169" s="19">
        <f t="shared" ca="1" si="96"/>
        <v>1</v>
      </c>
      <c r="AM169" s="19">
        <f t="shared" ca="1" si="96"/>
        <v>1</v>
      </c>
      <c r="AN169" s="19">
        <f t="shared" ca="1" si="96"/>
        <v>1</v>
      </c>
      <c r="AO169" s="19">
        <f t="shared" ca="1" si="96"/>
        <v>1</v>
      </c>
      <c r="AP169" s="19">
        <f t="shared" ca="1" si="96"/>
        <v>1</v>
      </c>
      <c r="AQ169" s="19">
        <f t="shared" ca="1" si="96"/>
        <v>1</v>
      </c>
      <c r="AR169" s="19">
        <f t="shared" ca="1" si="96"/>
        <v>1</v>
      </c>
      <c r="AS169" s="19">
        <f t="shared" ca="1" si="96"/>
        <v>6.0016525868676583E-2</v>
      </c>
      <c r="AT169" s="19"/>
    </row>
    <row r="170" spans="2:46" outlineLevel="1" x14ac:dyDescent="0.35"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</row>
    <row r="171" spans="2:46" x14ac:dyDescent="0.35"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</row>
    <row r="172" spans="2:46" x14ac:dyDescent="0.35"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</row>
    <row r="173" spans="2:46" x14ac:dyDescent="0.35"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</row>
    <row r="174" spans="2:46" x14ac:dyDescent="0.35"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</row>
    <row r="175" spans="2:46" x14ac:dyDescent="0.35"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</row>
    <row r="176" spans="2:46" x14ac:dyDescent="0.35"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</row>
    <row r="177" spans="10:46" x14ac:dyDescent="0.35"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</row>
    <row r="178" spans="10:46" x14ac:dyDescent="0.35"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</row>
    <row r="179" spans="10:46" x14ac:dyDescent="0.35"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</row>
    <row r="180" spans="10:46" x14ac:dyDescent="0.35"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</row>
    <row r="181" spans="10:46" x14ac:dyDescent="0.35"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</row>
    <row r="182" spans="10:46" x14ac:dyDescent="0.35"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</row>
    <row r="183" spans="10:46" x14ac:dyDescent="0.35"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</row>
    <row r="184" spans="10:46" x14ac:dyDescent="0.35"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</row>
    <row r="185" spans="10:46" x14ac:dyDescent="0.35"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</row>
    <row r="186" spans="10:46" x14ac:dyDescent="0.35"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</row>
    <row r="187" spans="10:46" x14ac:dyDescent="0.35"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</row>
    <row r="188" spans="10:46" x14ac:dyDescent="0.35"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</row>
    <row r="189" spans="10:46" x14ac:dyDescent="0.35"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</row>
    <row r="190" spans="10:46" x14ac:dyDescent="0.35"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</row>
    <row r="191" spans="10:46" x14ac:dyDescent="0.35"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</row>
    <row r="192" spans="10:46" x14ac:dyDescent="0.35"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</row>
    <row r="193" spans="10:46" x14ac:dyDescent="0.35"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</row>
    <row r="194" spans="10:46" x14ac:dyDescent="0.35"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</row>
    <row r="195" spans="10:46" x14ac:dyDescent="0.35"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</row>
    <row r="196" spans="10:46" x14ac:dyDescent="0.35"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</row>
    <row r="197" spans="10:46" x14ac:dyDescent="0.35"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</row>
    <row r="198" spans="10:46" x14ac:dyDescent="0.35"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</row>
    <row r="199" spans="10:46" x14ac:dyDescent="0.35"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</row>
    <row r="200" spans="10:46" x14ac:dyDescent="0.35"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</row>
    <row r="201" spans="10:46" x14ac:dyDescent="0.35"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</row>
    <row r="202" spans="10:46" x14ac:dyDescent="0.35"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</row>
    <row r="203" spans="10:46" x14ac:dyDescent="0.35"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</row>
    <row r="204" spans="10:46" x14ac:dyDescent="0.35"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</row>
    <row r="205" spans="10:46" x14ac:dyDescent="0.35"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</row>
    <row r="206" spans="10:46" x14ac:dyDescent="0.35"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</row>
    <row r="207" spans="10:46" x14ac:dyDescent="0.35"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</row>
    <row r="208" spans="10:46" x14ac:dyDescent="0.35"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</row>
    <row r="209" spans="10:46" x14ac:dyDescent="0.35"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</row>
    <row r="210" spans="10:46" x14ac:dyDescent="0.35"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</row>
    <row r="211" spans="10:46" x14ac:dyDescent="0.35"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</row>
    <row r="212" spans="10:46" x14ac:dyDescent="0.35"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</row>
    <row r="213" spans="10:46" x14ac:dyDescent="0.35"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</row>
    <row r="214" spans="10:46" x14ac:dyDescent="0.35"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</row>
    <row r="215" spans="10:46" x14ac:dyDescent="0.35"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</row>
    <row r="216" spans="10:46" x14ac:dyDescent="0.35"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</row>
    <row r="217" spans="10:46" x14ac:dyDescent="0.35"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</row>
    <row r="218" spans="10:46" x14ac:dyDescent="0.35"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</row>
    <row r="219" spans="10:46" x14ac:dyDescent="0.35"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</row>
    <row r="220" spans="10:46" x14ac:dyDescent="0.35"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</row>
    <row r="221" spans="10:46" x14ac:dyDescent="0.35"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</row>
    <row r="222" spans="10:46" x14ac:dyDescent="0.35"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</row>
    <row r="223" spans="10:46" x14ac:dyDescent="0.35"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</row>
    <row r="224" spans="10:46" x14ac:dyDescent="0.35"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</row>
    <row r="225" spans="10:46" x14ac:dyDescent="0.35"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</row>
    <row r="226" spans="10:46" x14ac:dyDescent="0.35"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</row>
    <row r="227" spans="10:46" x14ac:dyDescent="0.35"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</row>
    <row r="228" spans="10:46" x14ac:dyDescent="0.35"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</row>
    <row r="229" spans="10:46" x14ac:dyDescent="0.35"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</row>
    <row r="230" spans="10:46" x14ac:dyDescent="0.35"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</row>
    <row r="231" spans="10:46" x14ac:dyDescent="0.35"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</row>
    <row r="232" spans="10:46" x14ac:dyDescent="0.35"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</row>
    <row r="233" spans="10:46" x14ac:dyDescent="0.35"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</row>
    <row r="234" spans="10:46" x14ac:dyDescent="0.35"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</row>
    <row r="235" spans="10:46" x14ac:dyDescent="0.35"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</row>
    <row r="236" spans="10:46" x14ac:dyDescent="0.35"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</row>
    <row r="237" spans="10:46" x14ac:dyDescent="0.35"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</row>
    <row r="238" spans="10:46" x14ac:dyDescent="0.35"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</row>
    <row r="239" spans="10:46" x14ac:dyDescent="0.35"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</row>
    <row r="240" spans="10:46" x14ac:dyDescent="0.35"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</row>
    <row r="241" spans="10:46" x14ac:dyDescent="0.35"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</row>
    <row r="242" spans="10:46" x14ac:dyDescent="0.35"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</row>
    <row r="243" spans="10:46" x14ac:dyDescent="0.35"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</row>
    <row r="244" spans="10:46" x14ac:dyDescent="0.35"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</row>
    <row r="245" spans="10:46" x14ac:dyDescent="0.35"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</row>
    <row r="246" spans="10:46" x14ac:dyDescent="0.35"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</row>
    <row r="247" spans="10:46" x14ac:dyDescent="0.35"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</row>
    <row r="248" spans="10:46" x14ac:dyDescent="0.35"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</row>
    <row r="249" spans="10:46" x14ac:dyDescent="0.35"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</row>
    <row r="250" spans="10:46" x14ac:dyDescent="0.35"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</row>
    <row r="251" spans="10:46" x14ac:dyDescent="0.35"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</row>
    <row r="252" spans="10:46" x14ac:dyDescent="0.35"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</row>
    <row r="253" spans="10:46" x14ac:dyDescent="0.35"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</row>
    <row r="254" spans="10:46" x14ac:dyDescent="0.35"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</row>
    <row r="255" spans="10:46" x14ac:dyDescent="0.35"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</row>
    <row r="256" spans="10:46" x14ac:dyDescent="0.35"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</row>
    <row r="257" spans="10:46" x14ac:dyDescent="0.35"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</row>
    <row r="258" spans="10:46" x14ac:dyDescent="0.35"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</row>
    <row r="259" spans="10:46" x14ac:dyDescent="0.35"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</row>
    <row r="260" spans="10:46" x14ac:dyDescent="0.35"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</row>
    <row r="261" spans="10:46" x14ac:dyDescent="0.35"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</row>
    <row r="262" spans="10:46" x14ac:dyDescent="0.35"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</row>
    <row r="263" spans="10:46" x14ac:dyDescent="0.35"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</row>
    <row r="264" spans="10:46" x14ac:dyDescent="0.35"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</row>
    <row r="265" spans="10:46" x14ac:dyDescent="0.35"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</row>
    <row r="266" spans="10:46" x14ac:dyDescent="0.35"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</row>
    <row r="267" spans="10:46" x14ac:dyDescent="0.35"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</row>
    <row r="268" spans="10:46" x14ac:dyDescent="0.35"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</row>
    <row r="269" spans="10:46" x14ac:dyDescent="0.35"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</row>
    <row r="270" spans="10:46" x14ac:dyDescent="0.35"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</row>
    <row r="271" spans="10:46" x14ac:dyDescent="0.35"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</row>
    <row r="272" spans="10:46" x14ac:dyDescent="0.35"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</row>
    <row r="273" spans="10:46" x14ac:dyDescent="0.35"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</row>
    <row r="274" spans="10:46" x14ac:dyDescent="0.35"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</row>
    <row r="275" spans="10:46" x14ac:dyDescent="0.35"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</row>
    <row r="276" spans="10:46" x14ac:dyDescent="0.35"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</row>
    <row r="277" spans="10:46" x14ac:dyDescent="0.35"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</row>
    <row r="278" spans="10:46" x14ac:dyDescent="0.35"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</row>
    <row r="279" spans="10:46" x14ac:dyDescent="0.35"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</row>
    <row r="280" spans="10:46" x14ac:dyDescent="0.35"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</row>
    <row r="281" spans="10:46" x14ac:dyDescent="0.35"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</row>
    <row r="282" spans="10:46" x14ac:dyDescent="0.35"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</row>
    <row r="283" spans="10:46" x14ac:dyDescent="0.35"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</row>
    <row r="284" spans="10:46" x14ac:dyDescent="0.35"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</row>
    <row r="285" spans="10:46" x14ac:dyDescent="0.35"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</row>
    <row r="286" spans="10:46" x14ac:dyDescent="0.35"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</row>
    <row r="287" spans="10:46" x14ac:dyDescent="0.35"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</row>
    <row r="288" spans="10:46" x14ac:dyDescent="0.35"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</row>
    <row r="289" spans="10:46" x14ac:dyDescent="0.35"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</row>
    <row r="290" spans="10:46" x14ac:dyDescent="0.35"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</row>
    <row r="291" spans="10:46" x14ac:dyDescent="0.35"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</row>
    <row r="292" spans="10:46" x14ac:dyDescent="0.35"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</row>
    <row r="293" spans="10:46" x14ac:dyDescent="0.35"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</row>
    <row r="294" spans="10:46" x14ac:dyDescent="0.35"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</row>
    <row r="295" spans="10:46" x14ac:dyDescent="0.35"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</row>
    <row r="296" spans="10:46" x14ac:dyDescent="0.35"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</row>
    <row r="297" spans="10:46" x14ac:dyDescent="0.35"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</row>
    <row r="298" spans="10:46" x14ac:dyDescent="0.35"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</row>
    <row r="299" spans="10:46" x14ac:dyDescent="0.35"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</row>
    <row r="300" spans="10:46" x14ac:dyDescent="0.35"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</row>
    <row r="301" spans="10:46" x14ac:dyDescent="0.35"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</row>
    <row r="302" spans="10:46" x14ac:dyDescent="0.35"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</row>
    <row r="303" spans="10:46" x14ac:dyDescent="0.35"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</row>
    <row r="304" spans="10:46" x14ac:dyDescent="0.35"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</row>
    <row r="305" spans="10:46" x14ac:dyDescent="0.35"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</row>
    <row r="306" spans="10:46" x14ac:dyDescent="0.35"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</row>
    <row r="307" spans="10:46" x14ac:dyDescent="0.35"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</row>
    <row r="308" spans="10:46" x14ac:dyDescent="0.35"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</row>
    <row r="309" spans="10:46" x14ac:dyDescent="0.35"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</row>
    <row r="310" spans="10:46" x14ac:dyDescent="0.35"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</row>
    <row r="311" spans="10:46" x14ac:dyDescent="0.35"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</row>
    <row r="312" spans="10:46" x14ac:dyDescent="0.35"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</row>
    <row r="313" spans="10:46" x14ac:dyDescent="0.35"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</row>
    <row r="314" spans="10:46" x14ac:dyDescent="0.35"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</row>
    <row r="315" spans="10:46" x14ac:dyDescent="0.35"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</row>
    <row r="316" spans="10:46" x14ac:dyDescent="0.35"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</row>
    <row r="317" spans="10:46" x14ac:dyDescent="0.35"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</row>
    <row r="318" spans="10:46" x14ac:dyDescent="0.35"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</row>
    <row r="319" spans="10:46" x14ac:dyDescent="0.35"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</row>
    <row r="320" spans="10:46" x14ac:dyDescent="0.35"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</row>
    <row r="321" spans="10:46" x14ac:dyDescent="0.35"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</row>
    <row r="322" spans="10:46" x14ac:dyDescent="0.35"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</row>
    <row r="323" spans="10:46" x14ac:dyDescent="0.35"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</row>
    <row r="324" spans="10:46" x14ac:dyDescent="0.35"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</row>
    <row r="325" spans="10:46" x14ac:dyDescent="0.35"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</row>
    <row r="326" spans="10:46" x14ac:dyDescent="0.35"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</row>
    <row r="327" spans="10:46" x14ac:dyDescent="0.35"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</row>
    <row r="328" spans="10:46" x14ac:dyDescent="0.35"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</row>
    <row r="329" spans="10:46" x14ac:dyDescent="0.35"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</row>
    <row r="330" spans="10:46" x14ac:dyDescent="0.35"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</row>
    <row r="331" spans="10:46" x14ac:dyDescent="0.35"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</row>
    <row r="332" spans="10:46" x14ac:dyDescent="0.35"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</row>
    <row r="333" spans="10:46" x14ac:dyDescent="0.35"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</row>
    <row r="334" spans="10:46" x14ac:dyDescent="0.35"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</row>
    <row r="335" spans="10:46" x14ac:dyDescent="0.35"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</row>
    <row r="336" spans="10:46" x14ac:dyDescent="0.35"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</row>
    <row r="337" spans="10:46" x14ac:dyDescent="0.35"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</row>
    <row r="338" spans="10:46" x14ac:dyDescent="0.35"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</row>
    <row r="339" spans="10:46" x14ac:dyDescent="0.35"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</row>
    <row r="340" spans="10:46" x14ac:dyDescent="0.35"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</row>
    <row r="341" spans="10:46" x14ac:dyDescent="0.35"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</row>
    <row r="342" spans="10:46" x14ac:dyDescent="0.35"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</row>
    <row r="343" spans="10:46" x14ac:dyDescent="0.35"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</row>
    <row r="344" spans="10:46" x14ac:dyDescent="0.35"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</row>
    <row r="345" spans="10:46" x14ac:dyDescent="0.35"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</row>
    <row r="346" spans="10:46" x14ac:dyDescent="0.35"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</row>
    <row r="347" spans="10:46" x14ac:dyDescent="0.35"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</row>
    <row r="348" spans="10:46" x14ac:dyDescent="0.35"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</row>
    <row r="349" spans="10:46" x14ac:dyDescent="0.35"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</row>
    <row r="350" spans="10:46" x14ac:dyDescent="0.35"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</row>
    <row r="351" spans="10:46" x14ac:dyDescent="0.35"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</row>
    <row r="352" spans="10:46" x14ac:dyDescent="0.35"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</row>
    <row r="353" spans="10:46" x14ac:dyDescent="0.35"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</row>
    <row r="354" spans="10:46" x14ac:dyDescent="0.35"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</row>
    <row r="355" spans="10:46" x14ac:dyDescent="0.35"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</row>
    <row r="356" spans="10:46" x14ac:dyDescent="0.35"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</row>
    <row r="357" spans="10:46" x14ac:dyDescent="0.35"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</row>
    <row r="358" spans="10:46" x14ac:dyDescent="0.35"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</row>
    <row r="359" spans="10:46" x14ac:dyDescent="0.35"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</row>
    <row r="360" spans="10:46" x14ac:dyDescent="0.35"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</row>
    <row r="361" spans="10:46" x14ac:dyDescent="0.35"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</row>
    <row r="362" spans="10:46" x14ac:dyDescent="0.35"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</row>
    <row r="363" spans="10:46" x14ac:dyDescent="0.35"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</row>
    <row r="364" spans="10:46" x14ac:dyDescent="0.35"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</row>
    <row r="365" spans="10:46" x14ac:dyDescent="0.35"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</row>
    <row r="366" spans="10:46" x14ac:dyDescent="0.35"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</row>
    <row r="367" spans="10:46" x14ac:dyDescent="0.35"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</row>
    <row r="368" spans="10:46" x14ac:dyDescent="0.35"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</row>
    <row r="369" spans="10:46" x14ac:dyDescent="0.35"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</row>
    <row r="370" spans="10:46" x14ac:dyDescent="0.35"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</row>
    <row r="371" spans="10:46" x14ac:dyDescent="0.35"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</row>
    <row r="372" spans="10:46" x14ac:dyDescent="0.35"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</row>
    <row r="373" spans="10:46" x14ac:dyDescent="0.35"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</row>
    <row r="374" spans="10:46" x14ac:dyDescent="0.35"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</row>
    <row r="375" spans="10:46" x14ac:dyDescent="0.35"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</row>
    <row r="376" spans="10:46" x14ac:dyDescent="0.35"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</row>
    <row r="377" spans="10:46" x14ac:dyDescent="0.35"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</row>
    <row r="378" spans="10:46" x14ac:dyDescent="0.35"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</row>
    <row r="379" spans="10:46" x14ac:dyDescent="0.35"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</row>
    <row r="380" spans="10:46" x14ac:dyDescent="0.35"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</row>
    <row r="381" spans="10:46" x14ac:dyDescent="0.35"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</row>
    <row r="382" spans="10:46" x14ac:dyDescent="0.35"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</row>
    <row r="383" spans="10:46" x14ac:dyDescent="0.35"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</row>
    <row r="384" spans="10:46" x14ac:dyDescent="0.35"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</row>
    <row r="385" spans="10:46" x14ac:dyDescent="0.35"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</row>
    <row r="386" spans="10:46" x14ac:dyDescent="0.35"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</row>
    <row r="387" spans="10:46" x14ac:dyDescent="0.35"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</row>
    <row r="388" spans="10:46" x14ac:dyDescent="0.35"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</row>
    <row r="389" spans="10:46" x14ac:dyDescent="0.35"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</row>
    <row r="390" spans="10:46" x14ac:dyDescent="0.35"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</row>
    <row r="391" spans="10:46" x14ac:dyDescent="0.35"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</row>
    <row r="392" spans="10:46" x14ac:dyDescent="0.35"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</row>
    <row r="393" spans="10:46" x14ac:dyDescent="0.35"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</row>
    <row r="394" spans="10:46" x14ac:dyDescent="0.35"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</row>
    <row r="395" spans="10:46" x14ac:dyDescent="0.35"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</row>
    <row r="396" spans="10:46" x14ac:dyDescent="0.35"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</row>
    <row r="397" spans="10:46" x14ac:dyDescent="0.35"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</row>
    <row r="398" spans="10:46" x14ac:dyDescent="0.35"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</row>
    <row r="399" spans="10:46" x14ac:dyDescent="0.35"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</row>
    <row r="400" spans="10:46" x14ac:dyDescent="0.35"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</row>
    <row r="401" spans="10:46" x14ac:dyDescent="0.35"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</row>
    <row r="402" spans="10:46" x14ac:dyDescent="0.35"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</row>
    <row r="403" spans="10:46" x14ac:dyDescent="0.35"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</row>
    <row r="404" spans="10:46" x14ac:dyDescent="0.35"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</row>
    <row r="405" spans="10:46" x14ac:dyDescent="0.35"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</row>
    <row r="406" spans="10:46" x14ac:dyDescent="0.35"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</row>
    <row r="407" spans="10:46" x14ac:dyDescent="0.35"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</row>
    <row r="408" spans="10:46" x14ac:dyDescent="0.35"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</row>
    <row r="409" spans="10:46" x14ac:dyDescent="0.35"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</row>
    <row r="410" spans="10:46" x14ac:dyDescent="0.35"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</row>
    <row r="411" spans="10:46" x14ac:dyDescent="0.35"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</row>
    <row r="412" spans="10:46" x14ac:dyDescent="0.35"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</row>
    <row r="413" spans="10:46" x14ac:dyDescent="0.35"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</row>
    <row r="414" spans="10:46" x14ac:dyDescent="0.35"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</row>
    <row r="415" spans="10:46" x14ac:dyDescent="0.35"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</row>
    <row r="416" spans="10:46" x14ac:dyDescent="0.35"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</row>
    <row r="417" spans="10:46" x14ac:dyDescent="0.35"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</row>
    <row r="418" spans="10:46" x14ac:dyDescent="0.35"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</row>
    <row r="419" spans="10:46" x14ac:dyDescent="0.35"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</row>
    <row r="420" spans="10:46" x14ac:dyDescent="0.35"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</row>
    <row r="421" spans="10:46" x14ac:dyDescent="0.35"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</row>
    <row r="422" spans="10:46" x14ac:dyDescent="0.35"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</row>
    <row r="423" spans="10:46" x14ac:dyDescent="0.35"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</row>
    <row r="424" spans="10:46" x14ac:dyDescent="0.35"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</row>
    <row r="425" spans="10:46" x14ac:dyDescent="0.35"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</row>
    <row r="426" spans="10:46" x14ac:dyDescent="0.35"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</row>
    <row r="427" spans="10:46" x14ac:dyDescent="0.35"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</row>
    <row r="428" spans="10:46" x14ac:dyDescent="0.35"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</row>
    <row r="429" spans="10:46" x14ac:dyDescent="0.35"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</row>
    <row r="430" spans="10:46" x14ac:dyDescent="0.35"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</row>
    <row r="431" spans="10:46" x14ac:dyDescent="0.35"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</row>
    <row r="432" spans="10:46" x14ac:dyDescent="0.35"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</row>
    <row r="433" spans="10:46" x14ac:dyDescent="0.35"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</row>
    <row r="434" spans="10:46" x14ac:dyDescent="0.35"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</row>
    <row r="435" spans="10:46" x14ac:dyDescent="0.35"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</row>
    <row r="436" spans="10:46" x14ac:dyDescent="0.35"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</row>
    <row r="437" spans="10:46" x14ac:dyDescent="0.35"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</row>
    <row r="438" spans="10:46" x14ac:dyDescent="0.35"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</row>
    <row r="439" spans="10:46" x14ac:dyDescent="0.35"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</row>
    <row r="440" spans="10:46" x14ac:dyDescent="0.35"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</row>
    <row r="441" spans="10:46" x14ac:dyDescent="0.35"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</row>
    <row r="442" spans="10:46" x14ac:dyDescent="0.35"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</row>
    <row r="443" spans="10:46" x14ac:dyDescent="0.35"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</row>
    <row r="444" spans="10:46" x14ac:dyDescent="0.35"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</row>
    <row r="445" spans="10:46" x14ac:dyDescent="0.35"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</row>
    <row r="446" spans="10:46" x14ac:dyDescent="0.35"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</row>
    <row r="447" spans="10:46" x14ac:dyDescent="0.35"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</row>
    <row r="448" spans="10:46" x14ac:dyDescent="0.35"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</row>
    <row r="449" spans="10:46" x14ac:dyDescent="0.35"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</row>
    <row r="450" spans="10:46" x14ac:dyDescent="0.35"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</row>
    <row r="451" spans="10:46" x14ac:dyDescent="0.35"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</row>
    <row r="452" spans="10:46" x14ac:dyDescent="0.35"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</row>
    <row r="453" spans="10:46" x14ac:dyDescent="0.35"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</row>
    <row r="454" spans="10:46" x14ac:dyDescent="0.35"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</row>
    <row r="455" spans="10:46" x14ac:dyDescent="0.35"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</row>
    <row r="456" spans="10:46" x14ac:dyDescent="0.35"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</row>
    <row r="457" spans="10:46" x14ac:dyDescent="0.35"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</row>
    <row r="458" spans="10:46" x14ac:dyDescent="0.35"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</row>
    <row r="459" spans="10:46" x14ac:dyDescent="0.35"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</row>
    <row r="460" spans="10:46" x14ac:dyDescent="0.35"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</row>
    <row r="461" spans="10:46" x14ac:dyDescent="0.35"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</row>
    <row r="462" spans="10:46" x14ac:dyDescent="0.35"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</row>
    <row r="463" spans="10:46" x14ac:dyDescent="0.35"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</row>
    <row r="464" spans="10:46" x14ac:dyDescent="0.35"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</row>
    <row r="465" spans="10:46" x14ac:dyDescent="0.35"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</row>
    <row r="466" spans="10:46" x14ac:dyDescent="0.35"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</row>
    <row r="467" spans="10:46" x14ac:dyDescent="0.35"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</row>
    <row r="468" spans="10:46" x14ac:dyDescent="0.35"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</row>
    <row r="469" spans="10:46" x14ac:dyDescent="0.35"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</row>
    <row r="470" spans="10:46" x14ac:dyDescent="0.35"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</row>
    <row r="471" spans="10:46" x14ac:dyDescent="0.35"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</row>
    <row r="472" spans="10:46" x14ac:dyDescent="0.35"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</row>
    <row r="473" spans="10:46" x14ac:dyDescent="0.35"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</row>
    <row r="474" spans="10:46" x14ac:dyDescent="0.35"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</row>
    <row r="475" spans="10:46" x14ac:dyDescent="0.35"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</row>
    <row r="476" spans="10:46" x14ac:dyDescent="0.35"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</row>
    <row r="477" spans="10:46" x14ac:dyDescent="0.35"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</row>
    <row r="478" spans="10:46" x14ac:dyDescent="0.35"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</row>
    <row r="479" spans="10:46" x14ac:dyDescent="0.35"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</row>
    <row r="480" spans="10:46" x14ac:dyDescent="0.35"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</row>
    <row r="481" spans="10:46" x14ac:dyDescent="0.35"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</row>
    <row r="482" spans="10:46" x14ac:dyDescent="0.35"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</row>
    <row r="483" spans="10:46" x14ac:dyDescent="0.35"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</row>
    <row r="484" spans="10:46" x14ac:dyDescent="0.35"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</row>
    <row r="485" spans="10:46" x14ac:dyDescent="0.35"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</row>
    <row r="486" spans="10:46" x14ac:dyDescent="0.35"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</row>
    <row r="487" spans="10:46" x14ac:dyDescent="0.35"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</row>
    <row r="488" spans="10:46" x14ac:dyDescent="0.35"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</row>
    <row r="489" spans="10:46" x14ac:dyDescent="0.35"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</row>
    <row r="490" spans="10:46" x14ac:dyDescent="0.35"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</row>
    <row r="491" spans="10:46" x14ac:dyDescent="0.35"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</row>
    <row r="492" spans="10:46" x14ac:dyDescent="0.35"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</row>
    <row r="493" spans="10:46" x14ac:dyDescent="0.35"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</row>
    <row r="494" spans="10:46" x14ac:dyDescent="0.35"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</row>
    <row r="495" spans="10:46" x14ac:dyDescent="0.35"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</row>
    <row r="496" spans="10:46" x14ac:dyDescent="0.35"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</row>
    <row r="497" spans="10:46" x14ac:dyDescent="0.35"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</row>
    <row r="498" spans="10:46" x14ac:dyDescent="0.35"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</row>
    <row r="499" spans="10:46" x14ac:dyDescent="0.35"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</row>
    <row r="500" spans="10:46" x14ac:dyDescent="0.35"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</row>
    <row r="501" spans="10:46" x14ac:dyDescent="0.35"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</row>
    <row r="502" spans="10:46" x14ac:dyDescent="0.35"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</row>
    <row r="503" spans="10:46" x14ac:dyDescent="0.35"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</row>
    <row r="504" spans="10:46" x14ac:dyDescent="0.35"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</row>
    <row r="505" spans="10:46" x14ac:dyDescent="0.35"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</row>
    <row r="506" spans="10:46" x14ac:dyDescent="0.35"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</row>
    <row r="507" spans="10:46" x14ac:dyDescent="0.35"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</row>
    <row r="508" spans="10:46" x14ac:dyDescent="0.35"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</row>
    <row r="509" spans="10:46" x14ac:dyDescent="0.35"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</row>
    <row r="510" spans="10:46" x14ac:dyDescent="0.35"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</row>
    <row r="511" spans="10:46" x14ac:dyDescent="0.35"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</row>
    <row r="512" spans="10:46" x14ac:dyDescent="0.35"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</row>
    <row r="513" spans="10:46" x14ac:dyDescent="0.35"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</row>
    <row r="514" spans="10:46" x14ac:dyDescent="0.35"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</row>
    <row r="515" spans="10:46" x14ac:dyDescent="0.35"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</row>
    <row r="516" spans="10:46" x14ac:dyDescent="0.35"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</row>
    <row r="517" spans="10:46" x14ac:dyDescent="0.35"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</row>
    <row r="518" spans="10:46" x14ac:dyDescent="0.35"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</row>
    <row r="519" spans="10:46" x14ac:dyDescent="0.35"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</row>
    <row r="520" spans="10:46" x14ac:dyDescent="0.35"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</row>
    <row r="521" spans="10:46" x14ac:dyDescent="0.35"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</row>
    <row r="522" spans="10:46" x14ac:dyDescent="0.35"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</row>
    <row r="523" spans="10:46" x14ac:dyDescent="0.35"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</row>
    <row r="524" spans="10:46" x14ac:dyDescent="0.35"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</row>
    <row r="525" spans="10:46" x14ac:dyDescent="0.35"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</row>
    <row r="526" spans="10:46" x14ac:dyDescent="0.35"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</row>
    <row r="527" spans="10:46" x14ac:dyDescent="0.35"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</row>
    <row r="528" spans="10:46" x14ac:dyDescent="0.35"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</row>
    <row r="529" spans="10:46" x14ac:dyDescent="0.35"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</row>
    <row r="530" spans="10:46" x14ac:dyDescent="0.35"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</row>
    <row r="531" spans="10:46" x14ac:dyDescent="0.35"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</row>
    <row r="532" spans="10:46" x14ac:dyDescent="0.35"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</row>
    <row r="533" spans="10:46" x14ac:dyDescent="0.35"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</row>
    <row r="534" spans="10:46" x14ac:dyDescent="0.35"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</row>
    <row r="535" spans="10:46" x14ac:dyDescent="0.35"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</row>
    <row r="536" spans="10:46" x14ac:dyDescent="0.35"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</row>
    <row r="537" spans="10:46" x14ac:dyDescent="0.35"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</row>
    <row r="538" spans="10:46" x14ac:dyDescent="0.35"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</row>
    <row r="539" spans="10:46" x14ac:dyDescent="0.35"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</row>
    <row r="540" spans="10:46" x14ac:dyDescent="0.35"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</row>
    <row r="541" spans="10:46" x14ac:dyDescent="0.35"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</row>
    <row r="542" spans="10:46" x14ac:dyDescent="0.35"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</row>
    <row r="543" spans="10:46" x14ac:dyDescent="0.35"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</row>
    <row r="544" spans="10:46" x14ac:dyDescent="0.35"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</row>
    <row r="545" spans="10:46" x14ac:dyDescent="0.35"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</row>
    <row r="546" spans="10:46" x14ac:dyDescent="0.35"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</row>
    <row r="547" spans="10:46" x14ac:dyDescent="0.35"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</row>
    <row r="548" spans="10:46" x14ac:dyDescent="0.35"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</row>
    <row r="549" spans="10:46" x14ac:dyDescent="0.35"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</row>
    <row r="550" spans="10:46" x14ac:dyDescent="0.35"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</row>
    <row r="551" spans="10:46" x14ac:dyDescent="0.35"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</row>
    <row r="552" spans="10:46" x14ac:dyDescent="0.35"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</row>
    <row r="553" spans="10:46" x14ac:dyDescent="0.35"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</row>
    <row r="554" spans="10:46" x14ac:dyDescent="0.35"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</row>
    <row r="555" spans="10:46" x14ac:dyDescent="0.35"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</row>
    <row r="556" spans="10:46" x14ac:dyDescent="0.35"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</row>
    <row r="557" spans="10:46" x14ac:dyDescent="0.35"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</row>
    <row r="558" spans="10:46" x14ac:dyDescent="0.35"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</row>
    <row r="559" spans="10:46" x14ac:dyDescent="0.35"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</row>
    <row r="560" spans="10:46" x14ac:dyDescent="0.35"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</row>
    <row r="561" spans="10:46" x14ac:dyDescent="0.35"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</row>
    <row r="562" spans="10:46" x14ac:dyDescent="0.35"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</row>
    <row r="563" spans="10:46" x14ac:dyDescent="0.35"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</row>
    <row r="564" spans="10:46" x14ac:dyDescent="0.35"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</row>
    <row r="565" spans="10:46" x14ac:dyDescent="0.35"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</row>
    <row r="566" spans="10:46" x14ac:dyDescent="0.35"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</row>
    <row r="567" spans="10:46" x14ac:dyDescent="0.35"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</row>
    <row r="568" spans="10:46" x14ac:dyDescent="0.35"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</row>
    <row r="569" spans="10:46" x14ac:dyDescent="0.35"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</row>
    <row r="570" spans="10:46" x14ac:dyDescent="0.35"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</row>
    <row r="571" spans="10:46" x14ac:dyDescent="0.35"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</row>
    <row r="572" spans="10:46" x14ac:dyDescent="0.35"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</row>
    <row r="573" spans="10:46" x14ac:dyDescent="0.35"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</row>
    <row r="574" spans="10:46" x14ac:dyDescent="0.35"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</row>
    <row r="575" spans="10:46" x14ac:dyDescent="0.35"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</row>
    <row r="576" spans="10:46" x14ac:dyDescent="0.35"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</row>
    <row r="577" spans="10:46" x14ac:dyDescent="0.35"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</row>
    <row r="578" spans="10:46" x14ac:dyDescent="0.35"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</row>
    <row r="579" spans="10:46" x14ac:dyDescent="0.35"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</row>
    <row r="580" spans="10:46" x14ac:dyDescent="0.35"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</row>
    <row r="581" spans="10:46" x14ac:dyDescent="0.35"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</row>
    <row r="582" spans="10:46" x14ac:dyDescent="0.35"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</row>
    <row r="583" spans="10:46" x14ac:dyDescent="0.35"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</row>
    <row r="584" spans="10:46" x14ac:dyDescent="0.35"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</row>
    <row r="585" spans="10:46" x14ac:dyDescent="0.35"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</row>
    <row r="586" spans="10:46" x14ac:dyDescent="0.35"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</row>
    <row r="587" spans="10:46" x14ac:dyDescent="0.35"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</row>
    <row r="588" spans="10:46" x14ac:dyDescent="0.35"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</row>
    <row r="589" spans="10:46" x14ac:dyDescent="0.35"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</row>
    <row r="590" spans="10:46" x14ac:dyDescent="0.35"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</row>
    <row r="591" spans="10:46" x14ac:dyDescent="0.35"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</row>
    <row r="592" spans="10:46" x14ac:dyDescent="0.35"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</row>
    <row r="593" spans="10:46" x14ac:dyDescent="0.35"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</row>
    <row r="594" spans="10:46" x14ac:dyDescent="0.35"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</row>
    <row r="595" spans="10:46" x14ac:dyDescent="0.35"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</row>
    <row r="596" spans="10:46" x14ac:dyDescent="0.35"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</row>
    <row r="597" spans="10:46" x14ac:dyDescent="0.35"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</row>
    <row r="598" spans="10:46" x14ac:dyDescent="0.35"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</row>
    <row r="599" spans="10:46" x14ac:dyDescent="0.35"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</row>
    <row r="600" spans="10:46" x14ac:dyDescent="0.35"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</row>
    <row r="601" spans="10:46" x14ac:dyDescent="0.35"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</row>
    <row r="602" spans="10:46" x14ac:dyDescent="0.35"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</row>
    <row r="603" spans="10:46" x14ac:dyDescent="0.35"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</row>
    <row r="604" spans="10:46" x14ac:dyDescent="0.35"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</row>
    <row r="605" spans="10:46" x14ac:dyDescent="0.35"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</row>
    <row r="606" spans="10:46" x14ac:dyDescent="0.35"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</row>
    <row r="607" spans="10:46" x14ac:dyDescent="0.35"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</row>
    <row r="608" spans="10:46" x14ac:dyDescent="0.35"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</row>
    <row r="609" spans="10:46" x14ac:dyDescent="0.35"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</row>
    <row r="610" spans="10:46" x14ac:dyDescent="0.35"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</row>
    <row r="611" spans="10:46" x14ac:dyDescent="0.35"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</row>
    <row r="612" spans="10:46" x14ac:dyDescent="0.35"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</row>
    <row r="613" spans="10:46" x14ac:dyDescent="0.35"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</row>
    <row r="614" spans="10:46" x14ac:dyDescent="0.35"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</row>
    <row r="615" spans="10:46" x14ac:dyDescent="0.35"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</row>
    <row r="616" spans="10:46" x14ac:dyDescent="0.35"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</row>
    <row r="617" spans="10:46" x14ac:dyDescent="0.35"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</row>
    <row r="618" spans="10:46" x14ac:dyDescent="0.35"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</row>
    <row r="619" spans="10:46" x14ac:dyDescent="0.35"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</row>
    <row r="620" spans="10:46" x14ac:dyDescent="0.35"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</row>
    <row r="621" spans="10:46" x14ac:dyDescent="0.35"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</row>
    <row r="622" spans="10:46" x14ac:dyDescent="0.35"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</row>
    <row r="623" spans="10:46" x14ac:dyDescent="0.35"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</row>
    <row r="624" spans="10:46" x14ac:dyDescent="0.35"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</row>
    <row r="625" spans="10:46" x14ac:dyDescent="0.35"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</row>
    <row r="626" spans="10:46" x14ac:dyDescent="0.35"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</row>
    <row r="627" spans="10:46" x14ac:dyDescent="0.35"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</row>
    <row r="628" spans="10:46" x14ac:dyDescent="0.35"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</row>
    <row r="629" spans="10:46" x14ac:dyDescent="0.35"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</row>
    <row r="630" spans="10:46" x14ac:dyDescent="0.35"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</row>
    <row r="631" spans="10:46" x14ac:dyDescent="0.35"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</row>
    <row r="632" spans="10:46" x14ac:dyDescent="0.35"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</row>
    <row r="633" spans="10:46" x14ac:dyDescent="0.35"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</row>
    <row r="634" spans="10:46" x14ac:dyDescent="0.35"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</row>
    <row r="635" spans="10:46" x14ac:dyDescent="0.35"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</row>
    <row r="636" spans="10:46" x14ac:dyDescent="0.35"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</row>
    <row r="637" spans="10:46" x14ac:dyDescent="0.35"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</row>
    <row r="638" spans="10:46" x14ac:dyDescent="0.35"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</row>
    <row r="639" spans="10:46" x14ac:dyDescent="0.35"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</row>
    <row r="640" spans="10:46" x14ac:dyDescent="0.35"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</row>
    <row r="641" spans="10:46" x14ac:dyDescent="0.35"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</row>
    <row r="642" spans="10:46" x14ac:dyDescent="0.35"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</row>
    <row r="643" spans="10:46" x14ac:dyDescent="0.35"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</row>
    <row r="644" spans="10:46" x14ac:dyDescent="0.35"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</row>
    <row r="645" spans="10:46" x14ac:dyDescent="0.35"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</row>
    <row r="646" spans="10:46" x14ac:dyDescent="0.35"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</row>
    <row r="647" spans="10:46" x14ac:dyDescent="0.35"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</row>
    <row r="648" spans="10:46" x14ac:dyDescent="0.35"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</row>
    <row r="649" spans="10:46" x14ac:dyDescent="0.35"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</row>
    <row r="650" spans="10:46" x14ac:dyDescent="0.35"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</row>
    <row r="651" spans="10:46" x14ac:dyDescent="0.35"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</row>
    <row r="652" spans="10:46" x14ac:dyDescent="0.35"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</row>
    <row r="653" spans="10:46" x14ac:dyDescent="0.35"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</row>
    <row r="654" spans="10:46" x14ac:dyDescent="0.35"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</row>
    <row r="655" spans="10:46" x14ac:dyDescent="0.35"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</row>
    <row r="656" spans="10:46" x14ac:dyDescent="0.35"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</row>
    <row r="657" spans="10:46" x14ac:dyDescent="0.35"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</row>
    <row r="658" spans="10:46" x14ac:dyDescent="0.35"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</row>
    <row r="659" spans="10:46" x14ac:dyDescent="0.35"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</row>
    <row r="660" spans="10:46" x14ac:dyDescent="0.35"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</row>
    <row r="661" spans="10:46" x14ac:dyDescent="0.35"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</row>
    <row r="662" spans="10:46" x14ac:dyDescent="0.35"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</row>
    <row r="663" spans="10:46" x14ac:dyDescent="0.35"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</row>
    <row r="664" spans="10:46" x14ac:dyDescent="0.35"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</row>
    <row r="665" spans="10:46" x14ac:dyDescent="0.35"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</row>
    <row r="666" spans="10:46" x14ac:dyDescent="0.35"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</row>
    <row r="667" spans="10:46" x14ac:dyDescent="0.35"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</row>
    <row r="668" spans="10:46" x14ac:dyDescent="0.35"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</row>
    <row r="669" spans="10:46" x14ac:dyDescent="0.35"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</row>
    <row r="670" spans="10:46" x14ac:dyDescent="0.35"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</row>
    <row r="671" spans="10:46" x14ac:dyDescent="0.35"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</row>
    <row r="672" spans="10:46" x14ac:dyDescent="0.35"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</row>
    <row r="673" spans="10:46" x14ac:dyDescent="0.35"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</row>
    <row r="674" spans="10:46" x14ac:dyDescent="0.35"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</row>
    <row r="675" spans="10:46" x14ac:dyDescent="0.35"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</row>
    <row r="676" spans="10:46" x14ac:dyDescent="0.35"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</row>
    <row r="677" spans="10:46" x14ac:dyDescent="0.35"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</row>
    <row r="678" spans="10:46" x14ac:dyDescent="0.35"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</row>
    <row r="679" spans="10:46" x14ac:dyDescent="0.35"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</row>
    <row r="680" spans="10:46" x14ac:dyDescent="0.35"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</row>
    <row r="681" spans="10:46" x14ac:dyDescent="0.35"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</row>
    <row r="682" spans="10:46" x14ac:dyDescent="0.35"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</row>
    <row r="683" spans="10:46" x14ac:dyDescent="0.35"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</row>
    <row r="684" spans="10:46" x14ac:dyDescent="0.35"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</row>
    <row r="685" spans="10:46" x14ac:dyDescent="0.35"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</row>
    <row r="686" spans="10:46" x14ac:dyDescent="0.35"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</row>
    <row r="687" spans="10:46" x14ac:dyDescent="0.35"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</row>
    <row r="688" spans="10:46" x14ac:dyDescent="0.35"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</row>
    <row r="689" spans="10:46" x14ac:dyDescent="0.35"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</row>
    <row r="690" spans="10:46" x14ac:dyDescent="0.35"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</row>
    <row r="691" spans="10:46" x14ac:dyDescent="0.35"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</row>
    <row r="692" spans="10:46" x14ac:dyDescent="0.35"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</row>
    <row r="693" spans="10:46" x14ac:dyDescent="0.35"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</row>
    <row r="694" spans="10:46" x14ac:dyDescent="0.35"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</row>
    <row r="695" spans="10:46" x14ac:dyDescent="0.35"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</row>
    <row r="696" spans="10:46" x14ac:dyDescent="0.35"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</row>
    <row r="697" spans="10:46" x14ac:dyDescent="0.35"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</row>
    <row r="698" spans="10:46" x14ac:dyDescent="0.35"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</row>
    <row r="699" spans="10:46" x14ac:dyDescent="0.35"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</row>
    <row r="700" spans="10:46" x14ac:dyDescent="0.35"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</row>
    <row r="701" spans="10:46" x14ac:dyDescent="0.35"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</row>
    <row r="702" spans="10:46" x14ac:dyDescent="0.35"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</row>
    <row r="703" spans="10:46" x14ac:dyDescent="0.35"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</row>
    <row r="704" spans="10:46" x14ac:dyDescent="0.35"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</row>
    <row r="705" spans="10:46" x14ac:dyDescent="0.35"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</row>
    <row r="706" spans="10:46" x14ac:dyDescent="0.35"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</row>
    <row r="707" spans="10:46" x14ac:dyDescent="0.35"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</row>
    <row r="708" spans="10:46" x14ac:dyDescent="0.35"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</row>
    <row r="709" spans="10:46" x14ac:dyDescent="0.35"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</row>
    <row r="710" spans="10:46" x14ac:dyDescent="0.35"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</row>
    <row r="711" spans="10:46" x14ac:dyDescent="0.35"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</row>
    <row r="712" spans="10:46" x14ac:dyDescent="0.35"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</row>
    <row r="713" spans="10:46" x14ac:dyDescent="0.35"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</row>
    <row r="714" spans="10:46" x14ac:dyDescent="0.35"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</row>
    <row r="715" spans="10:46" x14ac:dyDescent="0.35"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</row>
    <row r="716" spans="10:46" x14ac:dyDescent="0.35"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</row>
    <row r="717" spans="10:46" x14ac:dyDescent="0.35"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</row>
    <row r="718" spans="10:46" x14ac:dyDescent="0.35"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</row>
    <row r="719" spans="10:46" x14ac:dyDescent="0.35"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</row>
    <row r="720" spans="10:46" x14ac:dyDescent="0.35"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</row>
    <row r="721" spans="10:46" x14ac:dyDescent="0.35"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</row>
    <row r="722" spans="10:46" x14ac:dyDescent="0.35"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</row>
    <row r="723" spans="10:46" x14ac:dyDescent="0.35"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</row>
    <row r="724" spans="10:46" x14ac:dyDescent="0.35"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</row>
    <row r="725" spans="10:46" x14ac:dyDescent="0.35"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</row>
    <row r="726" spans="10:46" x14ac:dyDescent="0.35"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</row>
    <row r="727" spans="10:46" x14ac:dyDescent="0.35"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</row>
    <row r="728" spans="10:46" x14ac:dyDescent="0.35"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</row>
    <row r="729" spans="10:46" x14ac:dyDescent="0.35"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</row>
    <row r="730" spans="10:46" x14ac:dyDescent="0.35"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</row>
  </sheetData>
  <conditionalFormatting sqref="A134:XFD134">
    <cfRule type="cellIs" dxfId="0" priority="1" operator="equal">
      <formula>"ОШИБКА"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Лист1</vt:lpstr>
      <vt:lpstr>Лист2</vt:lpstr>
      <vt:lpstr>Налогприбыль</vt:lpstr>
      <vt:lpstr>НалогФОТ</vt:lpstr>
      <vt:lpstr>НДС</vt:lpstr>
      <vt:lpstr>РозничнаяЦенаЕд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2021-06-24T11:06:11Z</dcterms:created>
  <dcterms:modified xsi:type="dcterms:W3CDTF">2021-06-29T22:13:51Z</dcterms:modified>
</cp:coreProperties>
</file>